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20475" windowHeight="11445" activeTab="1"/>
  </bookViews>
  <sheets>
    <sheet name="officiers de port" sheetId="1" r:id="rId1"/>
    <sheet name="officiers de port adjoint" sheetId="2" r:id="rId2"/>
  </sheets>
  <calcPr calcId="1257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5" i="2"/>
  <c r="AB15"/>
  <c r="AC15"/>
  <c r="Z11"/>
  <c r="AB11"/>
  <c r="AC11"/>
  <c r="V8" i="1"/>
  <c r="X8"/>
  <c r="Y8"/>
  <c r="V4"/>
  <c r="X4"/>
  <c r="Y4"/>
  <c r="Q29" i="2"/>
  <c r="P29"/>
  <c r="O29"/>
  <c r="N29"/>
  <c r="M29"/>
  <c r="E29"/>
  <c r="H29"/>
  <c r="Q28"/>
  <c r="P28"/>
  <c r="O28"/>
  <c r="N28"/>
  <c r="M28"/>
  <c r="E28"/>
  <c r="H28"/>
  <c r="R28"/>
  <c r="Q27"/>
  <c r="P27"/>
  <c r="O27"/>
  <c r="N27"/>
  <c r="M27"/>
  <c r="E27"/>
  <c r="H27"/>
  <c r="Q26"/>
  <c r="P26"/>
  <c r="O26"/>
  <c r="N26"/>
  <c r="M26"/>
  <c r="E26"/>
  <c r="H26"/>
  <c r="S26"/>
  <c r="T26"/>
  <c r="Q25"/>
  <c r="P25"/>
  <c r="O25"/>
  <c r="N25"/>
  <c r="M25"/>
  <c r="E25"/>
  <c r="H25"/>
  <c r="Q24"/>
  <c r="P24"/>
  <c r="O24"/>
  <c r="N24"/>
  <c r="M24"/>
  <c r="E24"/>
  <c r="H24"/>
  <c r="R24"/>
  <c r="Q23"/>
  <c r="P23"/>
  <c r="O23"/>
  <c r="N23"/>
  <c r="M23"/>
  <c r="E23"/>
  <c r="H23"/>
  <c r="Q22"/>
  <c r="P22"/>
  <c r="O22"/>
  <c r="N22"/>
  <c r="M22"/>
  <c r="E22"/>
  <c r="H22"/>
  <c r="S22"/>
  <c r="T22"/>
  <c r="Q21"/>
  <c r="P21"/>
  <c r="O21"/>
  <c r="N21"/>
  <c r="M21"/>
  <c r="E21"/>
  <c r="H21"/>
  <c r="Q20"/>
  <c r="P20"/>
  <c r="O20"/>
  <c r="N20"/>
  <c r="M20"/>
  <c r="E20"/>
  <c r="H20"/>
  <c r="R20"/>
  <c r="Q19"/>
  <c r="P19"/>
  <c r="O19"/>
  <c r="N19"/>
  <c r="M19"/>
  <c r="E19"/>
  <c r="H19"/>
  <c r="Q15"/>
  <c r="P15"/>
  <c r="O15"/>
  <c r="N15"/>
  <c r="M15"/>
  <c r="E15"/>
  <c r="H15"/>
  <c r="S15"/>
  <c r="T15"/>
  <c r="Q14"/>
  <c r="P14"/>
  <c r="O14"/>
  <c r="N14"/>
  <c r="M14"/>
  <c r="E14"/>
  <c r="H14"/>
  <c r="Q13"/>
  <c r="P13"/>
  <c r="O13"/>
  <c r="N13"/>
  <c r="M13"/>
  <c r="E13"/>
  <c r="H13"/>
  <c r="R13"/>
  <c r="Q12"/>
  <c r="P12"/>
  <c r="O12"/>
  <c r="N12"/>
  <c r="M12"/>
  <c r="E12"/>
  <c r="H12"/>
  <c r="Q11"/>
  <c r="P11"/>
  <c r="O11"/>
  <c r="N11"/>
  <c r="M11"/>
  <c r="E11"/>
  <c r="H11"/>
  <c r="S11"/>
  <c r="T11"/>
  <c r="Q10"/>
  <c r="P10"/>
  <c r="O10"/>
  <c r="N10"/>
  <c r="M10"/>
  <c r="E10"/>
  <c r="H10"/>
  <c r="Q9"/>
  <c r="P9"/>
  <c r="O9"/>
  <c r="N9"/>
  <c r="M9"/>
  <c r="E9"/>
  <c r="H9"/>
  <c r="R9"/>
  <c r="Q6"/>
  <c r="P6"/>
  <c r="O6"/>
  <c r="N6"/>
  <c r="M6"/>
  <c r="E6"/>
  <c r="H6"/>
  <c r="Q5"/>
  <c r="P5"/>
  <c r="O5"/>
  <c r="N5"/>
  <c r="M5"/>
  <c r="E5"/>
  <c r="H5"/>
  <c r="S5"/>
  <c r="T5"/>
  <c r="Q4"/>
  <c r="P4"/>
  <c r="O4"/>
  <c r="N4"/>
  <c r="M4"/>
  <c r="E4"/>
  <c r="H4"/>
  <c r="O46" i="1"/>
  <c r="M36"/>
  <c r="L36"/>
  <c r="K36"/>
  <c r="J36"/>
  <c r="I36"/>
  <c r="E36"/>
  <c r="F36"/>
  <c r="M35"/>
  <c r="L35"/>
  <c r="K35"/>
  <c r="J35"/>
  <c r="I35"/>
  <c r="E35"/>
  <c r="F35"/>
  <c r="M34"/>
  <c r="L34"/>
  <c r="K34"/>
  <c r="J34"/>
  <c r="I34"/>
  <c r="E34"/>
  <c r="F34"/>
  <c r="M33"/>
  <c r="L33"/>
  <c r="K33"/>
  <c r="J33"/>
  <c r="I33"/>
  <c r="E33"/>
  <c r="F33"/>
  <c r="N33"/>
  <c r="M32"/>
  <c r="K32"/>
  <c r="J32"/>
  <c r="I32"/>
  <c r="E32"/>
  <c r="F32"/>
  <c r="O32"/>
  <c r="P32"/>
  <c r="M31"/>
  <c r="L31"/>
  <c r="K31"/>
  <c r="J31"/>
  <c r="I31"/>
  <c r="E31"/>
  <c r="F31"/>
  <c r="M30"/>
  <c r="L30"/>
  <c r="K30"/>
  <c r="J30"/>
  <c r="I30"/>
  <c r="E30"/>
  <c r="F30"/>
  <c r="M29"/>
  <c r="L29"/>
  <c r="K29"/>
  <c r="J29"/>
  <c r="I29"/>
  <c r="E29"/>
  <c r="F29"/>
  <c r="M26"/>
  <c r="L26"/>
  <c r="K26"/>
  <c r="J26"/>
  <c r="I26"/>
  <c r="E26"/>
  <c r="F26"/>
  <c r="N26"/>
  <c r="M25"/>
  <c r="L25"/>
  <c r="K25"/>
  <c r="J25"/>
  <c r="I25"/>
  <c r="E25"/>
  <c r="F25"/>
  <c r="M24"/>
  <c r="L24"/>
  <c r="K24"/>
  <c r="J24"/>
  <c r="I24"/>
  <c r="E24"/>
  <c r="F24"/>
  <c r="M23"/>
  <c r="L23"/>
  <c r="K23"/>
  <c r="J23"/>
  <c r="I23"/>
  <c r="E23"/>
  <c r="F23"/>
  <c r="M22"/>
  <c r="L22"/>
  <c r="K22"/>
  <c r="J22"/>
  <c r="I22"/>
  <c r="E22"/>
  <c r="F22"/>
  <c r="N22"/>
  <c r="M19"/>
  <c r="L19"/>
  <c r="K19"/>
  <c r="J19"/>
  <c r="I19"/>
  <c r="E19"/>
  <c r="F19"/>
  <c r="M18"/>
  <c r="L18"/>
  <c r="K18"/>
  <c r="J18"/>
  <c r="I18"/>
  <c r="E18"/>
  <c r="F18"/>
  <c r="M17"/>
  <c r="L17"/>
  <c r="K17"/>
  <c r="J17"/>
  <c r="I17"/>
  <c r="E17"/>
  <c r="F17"/>
  <c r="M16"/>
  <c r="L16"/>
  <c r="K16"/>
  <c r="J16"/>
  <c r="I16"/>
  <c r="E16"/>
  <c r="F16"/>
  <c r="N16"/>
  <c r="M15"/>
  <c r="L15"/>
  <c r="K15"/>
  <c r="J15"/>
  <c r="I15"/>
  <c r="E15"/>
  <c r="F15"/>
  <c r="M12"/>
  <c r="L12"/>
  <c r="K12"/>
  <c r="J12"/>
  <c r="I12"/>
  <c r="E12"/>
  <c r="F12"/>
  <c r="M11"/>
  <c r="L11"/>
  <c r="K11"/>
  <c r="J11"/>
  <c r="I11"/>
  <c r="E11"/>
  <c r="F11"/>
  <c r="M10"/>
  <c r="L10"/>
  <c r="K10"/>
  <c r="J10"/>
  <c r="I10"/>
  <c r="E10"/>
  <c r="F10"/>
  <c r="Q10"/>
  <c r="M9"/>
  <c r="L9"/>
  <c r="K9"/>
  <c r="J9"/>
  <c r="I9"/>
  <c r="E9"/>
  <c r="F9"/>
  <c r="M8"/>
  <c r="L8"/>
  <c r="K8"/>
  <c r="J8"/>
  <c r="I8"/>
  <c r="E8"/>
  <c r="F8"/>
  <c r="O8"/>
  <c r="P8"/>
  <c r="E5"/>
  <c r="F5"/>
  <c r="Q5"/>
  <c r="E4"/>
  <c r="F4"/>
  <c r="Q4"/>
  <c r="O5"/>
  <c r="P5"/>
  <c r="N15"/>
  <c r="Q15"/>
  <c r="O15"/>
  <c r="P15"/>
  <c r="G15"/>
  <c r="H15"/>
  <c r="O25"/>
  <c r="P25"/>
  <c r="G25"/>
  <c r="H25"/>
  <c r="N25"/>
  <c r="Q25"/>
  <c r="S12" i="2"/>
  <c r="T12"/>
  <c r="K12"/>
  <c r="L12"/>
  <c r="R12"/>
  <c r="U12"/>
  <c r="S23"/>
  <c r="T23"/>
  <c r="K23"/>
  <c r="R23"/>
  <c r="U23"/>
  <c r="L23"/>
  <c r="G4" i="1"/>
  <c r="H4"/>
  <c r="N4"/>
  <c r="Q17"/>
  <c r="O17"/>
  <c r="P17"/>
  <c r="G17"/>
  <c r="H17"/>
  <c r="N17"/>
  <c r="Q29"/>
  <c r="O29"/>
  <c r="P29"/>
  <c r="G29"/>
  <c r="H29"/>
  <c r="N29"/>
  <c r="Q34"/>
  <c r="O34"/>
  <c r="P34"/>
  <c r="G34"/>
  <c r="H34"/>
  <c r="N34"/>
  <c r="U4" i="2"/>
  <c r="S4"/>
  <c r="T4"/>
  <c r="K4"/>
  <c r="L4"/>
  <c r="R4"/>
  <c r="U14"/>
  <c r="S14"/>
  <c r="T14"/>
  <c r="K14"/>
  <c r="L14"/>
  <c r="R14"/>
  <c r="U25"/>
  <c r="S25"/>
  <c r="T25"/>
  <c r="K25"/>
  <c r="L25"/>
  <c r="R25"/>
  <c r="G5" i="1"/>
  <c r="N5"/>
  <c r="G9"/>
  <c r="H9"/>
  <c r="N9"/>
  <c r="Q9"/>
  <c r="O9"/>
  <c r="P9"/>
  <c r="O19"/>
  <c r="P19"/>
  <c r="G19"/>
  <c r="H19"/>
  <c r="N19"/>
  <c r="Q19"/>
  <c r="O31"/>
  <c r="P31"/>
  <c r="G31"/>
  <c r="H31"/>
  <c r="N31"/>
  <c r="Q31"/>
  <c r="O36"/>
  <c r="P36"/>
  <c r="G36"/>
  <c r="H36"/>
  <c r="N36"/>
  <c r="Q36"/>
  <c r="S6" i="2"/>
  <c r="T6"/>
  <c r="K6"/>
  <c r="L6"/>
  <c r="R6"/>
  <c r="U6"/>
  <c r="S19"/>
  <c r="T19"/>
  <c r="K19"/>
  <c r="R19"/>
  <c r="U19"/>
  <c r="L19"/>
  <c r="S27"/>
  <c r="T27"/>
  <c r="K27"/>
  <c r="L27"/>
  <c r="R27"/>
  <c r="U27"/>
  <c r="O4" i="1"/>
  <c r="P4"/>
  <c r="H5"/>
  <c r="G11"/>
  <c r="H11"/>
  <c r="O11"/>
  <c r="P11"/>
  <c r="N11"/>
  <c r="Q11"/>
  <c r="Q23"/>
  <c r="G23"/>
  <c r="H23"/>
  <c r="O23"/>
  <c r="P23"/>
  <c r="N23"/>
  <c r="U10" i="2"/>
  <c r="S10"/>
  <c r="T10"/>
  <c r="K10"/>
  <c r="L10"/>
  <c r="R10"/>
  <c r="U21"/>
  <c r="S21"/>
  <c r="T21"/>
  <c r="K21"/>
  <c r="L21"/>
  <c r="R21"/>
  <c r="U29"/>
  <c r="S29"/>
  <c r="T29"/>
  <c r="K29"/>
  <c r="L29"/>
  <c r="R29"/>
  <c r="N10" i="1"/>
  <c r="Q8"/>
  <c r="G10"/>
  <c r="H10"/>
  <c r="O10"/>
  <c r="P10"/>
  <c r="Q12"/>
  <c r="G16"/>
  <c r="O16"/>
  <c r="P16"/>
  <c r="Q18"/>
  <c r="G22"/>
  <c r="H22"/>
  <c r="O22"/>
  <c r="P22"/>
  <c r="Q24"/>
  <c r="G26"/>
  <c r="O26"/>
  <c r="P26"/>
  <c r="Q30"/>
  <c r="G32"/>
  <c r="G33"/>
  <c r="O33"/>
  <c r="P33"/>
  <c r="Q35"/>
  <c r="U5" i="2"/>
  <c r="K9"/>
  <c r="L9"/>
  <c r="S9"/>
  <c r="T9"/>
  <c r="U11"/>
  <c r="K13"/>
  <c r="S13"/>
  <c r="T13"/>
  <c r="U15"/>
  <c r="K20"/>
  <c r="L20"/>
  <c r="S20"/>
  <c r="T20"/>
  <c r="U22"/>
  <c r="K24"/>
  <c r="S24"/>
  <c r="T24"/>
  <c r="U26"/>
  <c r="K28"/>
  <c r="L28"/>
  <c r="S28"/>
  <c r="T28"/>
  <c r="N8" i="1"/>
  <c r="N12"/>
  <c r="H16"/>
  <c r="N18"/>
  <c r="N24"/>
  <c r="H26"/>
  <c r="N30"/>
  <c r="H32"/>
  <c r="Q32"/>
  <c r="H33"/>
  <c r="N35"/>
  <c r="R5" i="2"/>
  <c r="R11"/>
  <c r="L13"/>
  <c r="R15"/>
  <c r="R22"/>
  <c r="L24"/>
  <c r="R26"/>
  <c r="G8" i="1"/>
  <c r="H8"/>
  <c r="G12"/>
  <c r="H12"/>
  <c r="O12"/>
  <c r="P12"/>
  <c r="Q16"/>
  <c r="G18"/>
  <c r="H18"/>
  <c r="O18"/>
  <c r="P18"/>
  <c r="Q22"/>
  <c r="G24"/>
  <c r="H24"/>
  <c r="O24"/>
  <c r="P24"/>
  <c r="Q26"/>
  <c r="G30"/>
  <c r="H30"/>
  <c r="O30"/>
  <c r="P30"/>
  <c r="N32"/>
  <c r="Q33"/>
  <c r="G35"/>
  <c r="H35"/>
  <c r="O35"/>
  <c r="P35"/>
  <c r="K5" i="2"/>
  <c r="L5"/>
  <c r="U9"/>
  <c r="K11"/>
  <c r="L11"/>
  <c r="U13"/>
  <c r="K15"/>
  <c r="L15"/>
  <c r="U20"/>
  <c r="K22"/>
  <c r="L22"/>
  <c r="U24"/>
  <c r="K26"/>
  <c r="L26"/>
  <c r="U28"/>
</calcChain>
</file>

<file path=xl/sharedStrings.xml><?xml version="1.0" encoding="utf-8"?>
<sst xmlns="http://schemas.openxmlformats.org/spreadsheetml/2006/main" count="298" uniqueCount="94">
  <si>
    <t>SALAIRE INDICIAIRE DES OFFICIERS DE PORTS au 1er juillet 2010</t>
  </si>
  <si>
    <t>Capitaine de 1ère classe classe fonctionnelle spéciale</t>
  </si>
  <si>
    <t>ECH</t>
  </si>
  <si>
    <t>Durée</t>
  </si>
  <si>
    <t>I.Bruts</t>
  </si>
  <si>
    <t>Ind. Maj</t>
  </si>
  <si>
    <t>TB annuel</t>
  </si>
  <si>
    <t>TB mensuel</t>
  </si>
  <si>
    <t>retenue Pension</t>
  </si>
  <si>
    <t>Trait Net</t>
  </si>
  <si>
    <t>base de calcul prime part fonctionnelle (voir note)</t>
  </si>
  <si>
    <t>base de calcul Prime activité port catégorie 1      (voir note)</t>
  </si>
  <si>
    <t>base de calcul Prime activité port catégorie 2      (voir note)</t>
  </si>
  <si>
    <t>base de calcul Prime activité port catégorie 3      (voir note)</t>
  </si>
  <si>
    <t>base de calcul Prime activité port catégorie 4      (voir note)</t>
  </si>
  <si>
    <t>IR 1%</t>
  </si>
  <si>
    <t>IR 3%</t>
  </si>
  <si>
    <t>SFT 2</t>
  </si>
  <si>
    <t>FT 3</t>
  </si>
  <si>
    <t>valeur point d'indice annuel</t>
  </si>
  <si>
    <t>2ech
1ech</t>
  </si>
  <si>
    <t>sommet</t>
  </si>
  <si>
    <t>na</t>
  </si>
  <si>
    <t>1ech</t>
  </si>
  <si>
    <t>3 ans</t>
  </si>
  <si>
    <t>Capitaine de 1ère classe classe fonctionnelle</t>
  </si>
  <si>
    <t>Pension</t>
  </si>
  <si>
    <t>5ech</t>
  </si>
  <si>
    <t>4ech</t>
  </si>
  <si>
    <t>3ech</t>
  </si>
  <si>
    <t>2ech</t>
  </si>
  <si>
    <t>Capitaine de 1ère classe classe normale</t>
  </si>
  <si>
    <t>2 ans</t>
  </si>
  <si>
    <t>Capitaine de 2ème classe Classe Fonctionnelle</t>
  </si>
  <si>
    <t>Capitaine de 2ème classe  classe normale</t>
  </si>
  <si>
    <t>7 ech</t>
  </si>
  <si>
    <t>6 ech</t>
  </si>
  <si>
    <t>5 ech</t>
  </si>
  <si>
    <t>4 ech</t>
  </si>
  <si>
    <t>3 ech</t>
  </si>
  <si>
    <t>2 ech</t>
  </si>
  <si>
    <t>1 ech</t>
  </si>
  <si>
    <t>STAG</t>
  </si>
  <si>
    <t>1 an</t>
  </si>
  <si>
    <t>NB : Ce sont les salaires ci-dessus, qui servent de base au calcul de la retraite</t>
  </si>
  <si>
    <r>
      <t>*</t>
    </r>
    <r>
      <rPr>
        <b/>
        <sz val="8"/>
        <rFont val="Arial"/>
        <family val="2"/>
        <charset val="1"/>
      </rPr>
      <t xml:space="preserve">IR 1 </t>
    </r>
    <r>
      <rPr>
        <sz val="8"/>
        <rFont val="Arial"/>
        <family val="2"/>
        <charset val="1"/>
      </rPr>
      <t>et 3% =</t>
    </r>
    <r>
      <rPr>
        <b/>
        <sz val="8"/>
        <rFont val="Arial"/>
        <family val="2"/>
        <charset val="1"/>
      </rPr>
      <t xml:space="preserve"> Indemnité de résidence</t>
    </r>
    <r>
      <rPr>
        <sz val="8"/>
        <rFont val="Arial"/>
        <family val="2"/>
        <charset val="1"/>
      </rPr>
      <t xml:space="preserve"> 2 zones / *</t>
    </r>
    <r>
      <rPr>
        <b/>
        <sz val="8"/>
        <rFont val="Arial"/>
        <family val="2"/>
        <charset val="1"/>
      </rPr>
      <t>SFT 2</t>
    </r>
    <r>
      <rPr>
        <sz val="8"/>
        <rFont val="Arial"/>
        <family val="2"/>
        <charset val="1"/>
      </rPr>
      <t xml:space="preserve"> et 3 = </t>
    </r>
    <r>
      <rPr>
        <b/>
        <sz val="8"/>
        <rFont val="Arial"/>
        <family val="2"/>
        <charset val="1"/>
      </rPr>
      <t xml:space="preserve">Supplément Familial de Traitement </t>
    </r>
    <r>
      <rPr>
        <sz val="8"/>
        <rFont val="Arial"/>
        <family val="2"/>
        <charset val="1"/>
      </rPr>
      <t>2 et 3 enfants</t>
    </r>
  </si>
  <si>
    <r>
      <t xml:space="preserve">note 1 </t>
    </r>
    <r>
      <rPr>
        <sz val="10"/>
        <color rgb="FFFF0000"/>
        <rFont val="Arial"/>
        <family val="2"/>
        <charset val="1"/>
      </rPr>
      <t>: calcul de la part fonctionelle  la base est à multiplier par :</t>
    </r>
  </si>
  <si>
    <t>la base est à multiplier par :</t>
  </si>
  <si>
    <t>pour le commandant du port :3</t>
  </si>
  <si>
    <t>pour l'adjoint du commandant: 2,5</t>
  </si>
  <si>
    <t>pour tous les autres: 2</t>
  </si>
  <si>
    <t>il faut ajouter 300€ annuel pour les commandants de port à multiplier par coef 3</t>
  </si>
  <si>
    <t>note 2: calcul de la part liée à l'activité:</t>
  </si>
  <si>
    <t>la base est à multiplier par un coefficient individuel  lié à chaque agent, révisé chaque année</t>
  </si>
  <si>
    <t>pour les agent venant de détachement il est fixé au taux moyen des agents du même grade dans le port</t>
  </si>
  <si>
    <r>
      <t>Catégorie 1</t>
    </r>
    <r>
      <rPr>
        <sz val="10"/>
        <rFont val="Arial"/>
        <family val="2"/>
        <charset val="1"/>
      </rPr>
      <t>: le port de Calais</t>
    </r>
  </si>
  <si>
    <t>Mayotte</t>
  </si>
  <si>
    <r>
      <t>Catégorie 3</t>
    </r>
    <r>
      <rPr>
        <sz val="10"/>
        <rFont val="Arial"/>
        <family val="2"/>
        <charset val="1"/>
      </rPr>
      <t>: les ports d'Ajaccio, Bastia, Bayonne, Boulogne, Brest, Caen-Ouistreham,</t>
    </r>
  </si>
  <si>
    <t>Cherbourg, Dieppe, Lorient, Nice-Villefranche, Port-la-Nouvelle, Roscoff-Bloscon, Saint-</t>
  </si>
  <si>
    <t>Malo, Sète, Toulon</t>
  </si>
  <si>
    <r>
      <t>Catégorie 4</t>
    </r>
    <r>
      <rPr>
        <sz val="10"/>
        <rFont val="Arial"/>
        <family val="2"/>
        <charset val="1"/>
      </rPr>
      <t>: les autres ports maritimes</t>
    </r>
  </si>
  <si>
    <t>SALAIRE INDICIAIRE DES OFFICIERS DE PORTS ADJOINTS au 1er juillet 2010</t>
  </si>
  <si>
    <t>responsable de capitainerie</t>
  </si>
  <si>
    <t>TB mensuel</t>
  </si>
  <si>
    <t>base de calcul Prime activité port catégorie 4     (voir note)</t>
  </si>
  <si>
    <t>SFT 3</t>
  </si>
  <si>
    <t>x</t>
  </si>
  <si>
    <t>2ech</t>
  </si>
  <si>
    <r>
      <t>lieutenant de port 1</t>
    </r>
    <r>
      <rPr>
        <b/>
        <vertAlign val="superscript"/>
        <sz val="11.5"/>
        <rFont val="Arial"/>
        <family val="2"/>
        <charset val="1"/>
      </rPr>
      <t>er</t>
    </r>
    <r>
      <rPr>
        <b/>
        <sz val="11.5"/>
        <rFont val="Arial"/>
        <family val="2"/>
        <charset val="1"/>
      </rPr>
      <t xml:space="preserve"> grade</t>
    </r>
  </si>
  <si>
    <t>7ech</t>
  </si>
  <si>
    <t>X</t>
  </si>
  <si>
    <t>6ech</t>
  </si>
  <si>
    <t>4ech</t>
  </si>
  <si>
    <t>lieutenant de port 2ème grade</t>
  </si>
  <si>
    <t>Pension</t>
  </si>
  <si>
    <t>10ech</t>
  </si>
  <si>
    <t>9ech</t>
  </si>
  <si>
    <t>8ech</t>
  </si>
  <si>
    <t>Stag.</t>
  </si>
  <si>
    <t>NB : Ce sont les salaires ci-dessus, qui servent de base au calcul de la retraite</t>
  </si>
  <si>
    <t>*IR 1 et 3% = Indemnité de résidence 2 zones / *SFT 2 et 3 = Supplément Familial de Traitement 2 et 3 enfants</t>
  </si>
  <si>
    <t>il faut ajouter 450€ annuel pour les responsables de capitainerie</t>
  </si>
  <si>
    <t>il est fixé à 1,8 pour les agents issus du concours</t>
  </si>
  <si>
    <t>pour les agent venant de détachement il est fixé au taux moyen des agents du même grade dans le port ou au niveau national</t>
  </si>
  <si>
    <t>salaire net indice corigé inflation</t>
  </si>
  <si>
    <t>salaire net actuel</t>
  </si>
  <si>
    <t>perte de pouvoir d'achat depuis le 01/07/2010</t>
  </si>
  <si>
    <t>inflation depuis 2010*</t>
  </si>
  <si>
    <t>* source: http://france-inflation.com/calculateur_inflation.php</t>
  </si>
  <si>
    <t>inflation depuis 01/01/2002*</t>
  </si>
  <si>
    <t>Perte de pouvoir d'achat depuis le passage à l'euro</t>
  </si>
  <si>
    <t>Perte de pouvoir d'achat depuis le gel du point d'indice</t>
  </si>
  <si>
    <t>valeur point d'indice indexé sur inflation</t>
  </si>
  <si>
    <r>
      <t>Catégorie 2</t>
    </r>
    <r>
      <rPr>
        <sz val="10"/>
        <rFont val="Arial"/>
        <family val="2"/>
        <charset val="1"/>
      </rPr>
      <t>: Mayotte, St Pierre et Miquelon</t>
    </r>
  </si>
</sst>
</file>

<file path=xl/styles.xml><?xml version="1.0" encoding="utf-8"?>
<styleSheet xmlns="http://schemas.openxmlformats.org/spreadsheetml/2006/main">
  <numFmts count="4">
    <numFmt numFmtId="164" formatCode="#,##0.00,\€"/>
    <numFmt numFmtId="165" formatCode="#,##0.00000_ ;[Red]\-#,##0.00000,"/>
    <numFmt numFmtId="166" formatCode="#,##0,\€;[Red]\-#,##0,\€"/>
    <numFmt numFmtId="167" formatCode="#,##0.00\ &quot;€&quot;"/>
  </numFmts>
  <fonts count="17">
    <font>
      <sz val="10"/>
      <name val="Arial"/>
      <family val="2"/>
      <charset val="1"/>
    </font>
    <font>
      <b/>
      <sz val="13"/>
      <name val="Arial"/>
      <family val="2"/>
      <charset val="1"/>
    </font>
    <font>
      <b/>
      <sz val="11.5"/>
      <name val="Arial"/>
      <family val="2"/>
      <charset val="1"/>
    </font>
    <font>
      <sz val="8"/>
      <name val="Arial"/>
      <family val="2"/>
      <charset val="1"/>
    </font>
    <font>
      <sz val="8.5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1.5"/>
      <name val="Arial"/>
      <family val="2"/>
      <charset val="1"/>
    </font>
    <font>
      <sz val="6.5"/>
      <name val="Arial"/>
      <family val="2"/>
      <charset val="1"/>
    </font>
    <font>
      <i/>
      <sz val="11.5"/>
      <name val="Arial"/>
      <family val="2"/>
      <charset val="1"/>
    </font>
    <font>
      <u/>
      <sz val="8"/>
      <name val="Arial"/>
      <family val="2"/>
      <charset val="1"/>
    </font>
    <font>
      <b/>
      <sz val="8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10"/>
      <name val="Arial"/>
      <family val="2"/>
      <charset val="1"/>
    </font>
    <font>
      <b/>
      <vertAlign val="superscript"/>
      <sz val="11.5"/>
      <name val="Arial"/>
      <family val="2"/>
      <charset val="1"/>
    </font>
    <font>
      <sz val="7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0070C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E6E6E6"/>
        <bgColor rgb="FFFFFFFF"/>
      </patternFill>
    </fill>
    <fill>
      <patternFill patternType="solid">
        <fgColor rgb="FFFFFFFF"/>
        <bgColor rgb="FFE6E6E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4" fontId="3" fillId="8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3" fillId="9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8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4" xfId="0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165" fontId="5" fillId="0" borderId="0" xfId="0" applyNumberFormat="1" applyFont="1" applyAlignment="1"/>
    <xf numFmtId="0" fontId="0" fillId="0" borderId="2" xfId="0" applyBorder="1" applyAlignment="1">
      <alignment vertical="center" wrapText="1"/>
    </xf>
    <xf numFmtId="165" fontId="5" fillId="0" borderId="2" xfId="0" applyNumberFormat="1" applyFont="1" applyBorder="1" applyAlignment="1"/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/>
    </xf>
    <xf numFmtId="167" fontId="4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10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11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7" fontId="4" fillId="8" borderId="3" xfId="0" applyNumberFormat="1" applyFont="1" applyFill="1" applyBorder="1" applyAlignment="1">
      <alignment horizontal="center" vertical="center"/>
    </xf>
    <xf numFmtId="167" fontId="4" fillId="8" borderId="5" xfId="0" applyNumberFormat="1" applyFont="1" applyFill="1" applyBorder="1" applyAlignment="1">
      <alignment horizontal="center" vertical="center"/>
    </xf>
    <xf numFmtId="167" fontId="4" fillId="8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7" fontId="4" fillId="8" borderId="2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MK60"/>
  <sheetViews>
    <sheetView topLeftCell="A34" workbookViewId="0">
      <selection activeCell="A55" sqref="A55"/>
    </sheetView>
  </sheetViews>
  <sheetFormatPr baseColWidth="10" defaultColWidth="9.140625" defaultRowHeight="12.75"/>
  <cols>
    <col min="1" max="20" width="9.140625" style="1"/>
    <col min="21" max="21" width="11.28515625" style="1" customWidth="1"/>
    <col min="22" max="22" width="10.42578125" style="1" customWidth="1"/>
    <col min="23" max="23" width="9.140625" style="1"/>
    <col min="24" max="24" width="9.42578125" style="1" bestFit="1" customWidth="1"/>
    <col min="25" max="1025" width="9.140625" style="1"/>
  </cols>
  <sheetData>
    <row r="1" spans="1:1024" s="2" customFormat="1" ht="30.6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024" s="2" customFormat="1" ht="17.100000000000001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U2" s="60" t="s">
        <v>91</v>
      </c>
      <c r="V2" s="60"/>
      <c r="W2" s="60"/>
      <c r="X2" s="60"/>
      <c r="Y2" s="60"/>
    </row>
    <row r="3" spans="1:1024" s="2" customFormat="1" ht="51.7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 t="s">
        <v>9</v>
      </c>
      <c r="I3" s="6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8" t="s">
        <v>16</v>
      </c>
      <c r="P3" s="9" t="s">
        <v>17</v>
      </c>
      <c r="Q3" s="9" t="s">
        <v>18</v>
      </c>
      <c r="R3" s="10" t="s">
        <v>19</v>
      </c>
      <c r="U3" s="50" t="s">
        <v>87</v>
      </c>
      <c r="V3" s="50" t="s">
        <v>92</v>
      </c>
      <c r="W3" s="53" t="s">
        <v>85</v>
      </c>
      <c r="X3" s="50" t="s">
        <v>84</v>
      </c>
      <c r="Y3" s="52" t="s">
        <v>86</v>
      </c>
    </row>
    <row r="4" spans="1:1024" s="2" customFormat="1" ht="14.25" customHeight="1">
      <c r="A4" s="11" t="s">
        <v>20</v>
      </c>
      <c r="B4" s="12" t="s">
        <v>21</v>
      </c>
      <c r="C4" s="13">
        <v>966</v>
      </c>
      <c r="D4" s="13">
        <v>782</v>
      </c>
      <c r="E4" s="49">
        <f>D4*R4</f>
        <v>43450.656999999999</v>
      </c>
      <c r="F4" s="49">
        <f>E4/12</f>
        <v>3620.8880833333333</v>
      </c>
      <c r="G4" s="49">
        <f>F4*0.0785</f>
        <v>284.23971454166667</v>
      </c>
      <c r="H4" s="49">
        <f>F4-G4</f>
        <v>3336.6483687916666</v>
      </c>
      <c r="I4" s="14" t="s">
        <v>22</v>
      </c>
      <c r="J4" s="14" t="s">
        <v>22</v>
      </c>
      <c r="K4" s="14" t="s">
        <v>22</v>
      </c>
      <c r="L4" s="14" t="s">
        <v>22</v>
      </c>
      <c r="M4" s="14" t="s">
        <v>22</v>
      </c>
      <c r="N4" s="49">
        <f>F4*0.01</f>
        <v>36.208880833333332</v>
      </c>
      <c r="O4" s="49">
        <f>F4*0.03</f>
        <v>108.62664249999999</v>
      </c>
      <c r="P4" s="49">
        <f>O4+10.67</f>
        <v>119.29664249999999</v>
      </c>
      <c r="Q4" s="49">
        <f>F4*0.08+15.24</f>
        <v>304.91104666666666</v>
      </c>
      <c r="R4" s="15">
        <v>55.563499999999998</v>
      </c>
      <c r="U4" s="50">
        <v>1.0669999999999999</v>
      </c>
      <c r="V4" s="50">
        <f>R4*U4</f>
        <v>59.286254499999991</v>
      </c>
      <c r="W4" s="50">
        <v>2440.62</v>
      </c>
      <c r="X4" s="50">
        <f>W4*V4/R4</f>
        <v>2604.1415399999996</v>
      </c>
      <c r="Y4" s="50">
        <f>X4-W4</f>
        <v>163.52153999999973</v>
      </c>
    </row>
    <row r="5" spans="1:1024" s="2" customFormat="1" ht="14.25" customHeight="1">
      <c r="A5" s="16" t="s">
        <v>23</v>
      </c>
      <c r="B5" s="17" t="s">
        <v>24</v>
      </c>
      <c r="C5" s="18">
        <v>935</v>
      </c>
      <c r="D5" s="18">
        <v>759</v>
      </c>
      <c r="E5" s="49">
        <f>D5*R5</f>
        <v>42172.696499999998</v>
      </c>
      <c r="F5" s="49">
        <f>E5/12</f>
        <v>3514.3913749999997</v>
      </c>
      <c r="G5" s="49">
        <f>F5*0.0785</f>
        <v>275.87972293749999</v>
      </c>
      <c r="H5" s="49">
        <f>F5-G5</f>
        <v>3238.5116520624997</v>
      </c>
      <c r="I5" s="19" t="s">
        <v>22</v>
      </c>
      <c r="J5" s="19" t="s">
        <v>22</v>
      </c>
      <c r="K5" s="19" t="s">
        <v>22</v>
      </c>
      <c r="L5" s="19" t="s">
        <v>22</v>
      </c>
      <c r="M5" s="19" t="s">
        <v>22</v>
      </c>
      <c r="N5" s="49">
        <f>F5*0.01</f>
        <v>35.143913749999996</v>
      </c>
      <c r="O5" s="49">
        <f>F5*0.03</f>
        <v>105.43174124999999</v>
      </c>
      <c r="P5" s="49">
        <f>O5+10.67</f>
        <v>116.10174124999999</v>
      </c>
      <c r="Q5" s="49">
        <f>F5*0.08+15.24</f>
        <v>296.39130999999998</v>
      </c>
      <c r="R5" s="15">
        <v>55.563499999999998</v>
      </c>
    </row>
    <row r="6" spans="1:1024" s="2" customFormat="1" ht="21.6" customHeight="1">
      <c r="A6" s="54" t="s">
        <v>25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/>
      <c r="U6" s="60" t="s">
        <v>90</v>
      </c>
      <c r="V6" s="60"/>
      <c r="W6" s="60"/>
      <c r="X6" s="60"/>
      <c r="Y6" s="60"/>
    </row>
    <row r="7" spans="1:1024" s="2" customFormat="1" ht="51" customHeight="1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20" t="s">
        <v>26</v>
      </c>
      <c r="H7" s="5" t="s">
        <v>9</v>
      </c>
      <c r="I7" s="6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8" t="s">
        <v>15</v>
      </c>
      <c r="O7" s="8" t="s">
        <v>16</v>
      </c>
      <c r="P7" s="9" t="s">
        <v>17</v>
      </c>
      <c r="Q7" s="9" t="s">
        <v>18</v>
      </c>
      <c r="R7" s="10" t="s">
        <v>19</v>
      </c>
      <c r="U7" s="50" t="s">
        <v>89</v>
      </c>
      <c r="V7" s="50" t="s">
        <v>92</v>
      </c>
      <c r="W7" s="53" t="s">
        <v>85</v>
      </c>
      <c r="X7" s="50" t="s">
        <v>84</v>
      </c>
      <c r="Y7" s="52" t="s">
        <v>86</v>
      </c>
    </row>
    <row r="8" spans="1:1024" ht="16.350000000000001" customHeight="1">
      <c r="A8" s="21" t="s">
        <v>27</v>
      </c>
      <c r="B8" s="12" t="s">
        <v>21</v>
      </c>
      <c r="C8" s="13">
        <v>901</v>
      </c>
      <c r="D8" s="13">
        <v>733</v>
      </c>
      <c r="E8" s="49">
        <f>D8*R8</f>
        <v>40728.0455</v>
      </c>
      <c r="F8" s="49">
        <f>E8/12</f>
        <v>3394.0037916666665</v>
      </c>
      <c r="G8" s="49">
        <f>F8*0.0785</f>
        <v>266.42929764583334</v>
      </c>
      <c r="H8" s="49">
        <f>F8-G8</f>
        <v>3127.5744940208333</v>
      </c>
      <c r="I8" s="49">
        <f>2500/12</f>
        <v>208.33333333333334</v>
      </c>
      <c r="J8" s="49">
        <f>5700/12</f>
        <v>475</v>
      </c>
      <c r="K8" s="49">
        <f>4800/12</f>
        <v>400</v>
      </c>
      <c r="L8" s="49">
        <f>4500/12</f>
        <v>375</v>
      </c>
      <c r="M8" s="49">
        <f>1800/12</f>
        <v>150</v>
      </c>
      <c r="N8" s="49">
        <f>F8*0.01</f>
        <v>33.940037916666668</v>
      </c>
      <c r="O8" s="49">
        <f>F8*0.03</f>
        <v>101.82011374999999</v>
      </c>
      <c r="P8" s="49">
        <f>O8+10.67</f>
        <v>112.49011374999999</v>
      </c>
      <c r="Q8" s="49">
        <f>F8*0.08+15.24</f>
        <v>286.76030333333335</v>
      </c>
      <c r="R8" s="15">
        <v>55.563499999999998</v>
      </c>
      <c r="S8"/>
      <c r="T8"/>
      <c r="U8" s="51">
        <v>1.234</v>
      </c>
      <c r="V8" s="51">
        <f>51.8175*U8</f>
        <v>63.942795000000004</v>
      </c>
      <c r="W8" s="51">
        <v>2440.62</v>
      </c>
      <c r="X8" s="50">
        <f>W8*V8/R8</f>
        <v>2808.6795168212948</v>
      </c>
      <c r="Y8" s="50">
        <f>X8-W8</f>
        <v>368.05951682129489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5" customHeight="1">
      <c r="A9" s="16" t="s">
        <v>28</v>
      </c>
      <c r="B9" s="18">
        <v>2</v>
      </c>
      <c r="C9" s="18">
        <v>875</v>
      </c>
      <c r="D9" s="18">
        <v>713</v>
      </c>
      <c r="E9" s="49">
        <f>D9*R9</f>
        <v>39616.775499999996</v>
      </c>
      <c r="F9" s="49">
        <f>E9/12</f>
        <v>3301.397958333333</v>
      </c>
      <c r="G9" s="49">
        <f>F9*0.0785</f>
        <v>259.15973972916663</v>
      </c>
      <c r="H9" s="49">
        <f>F9-G9</f>
        <v>3042.2382186041664</v>
      </c>
      <c r="I9" s="49">
        <f>2500/12</f>
        <v>208.33333333333334</v>
      </c>
      <c r="J9" s="49">
        <f>5700/12</f>
        <v>475</v>
      </c>
      <c r="K9" s="49">
        <f>4800/12</f>
        <v>400</v>
      </c>
      <c r="L9" s="49">
        <f>4500/12</f>
        <v>375</v>
      </c>
      <c r="M9" s="49">
        <f>1800/12</f>
        <v>150</v>
      </c>
      <c r="N9" s="49">
        <f>F9*0.01</f>
        <v>33.013979583333331</v>
      </c>
      <c r="O9" s="49">
        <f>F9*0.03</f>
        <v>99.041938749999986</v>
      </c>
      <c r="P9" s="49">
        <f>O9+10.67</f>
        <v>109.71193874999999</v>
      </c>
      <c r="Q9" s="49">
        <f>F9*0.08+15.24</f>
        <v>279.35183666666666</v>
      </c>
      <c r="R9" s="15">
        <v>55.563499999999998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.6" customHeight="1">
      <c r="A10" s="21" t="s">
        <v>29</v>
      </c>
      <c r="B10" s="13">
        <v>2</v>
      </c>
      <c r="C10" s="13">
        <v>849</v>
      </c>
      <c r="D10" s="13">
        <v>693</v>
      </c>
      <c r="E10" s="49">
        <f>D10*R10</f>
        <v>38505.505499999999</v>
      </c>
      <c r="F10" s="49">
        <f>E10/12</f>
        <v>3208.7921249999999</v>
      </c>
      <c r="G10" s="49">
        <f>F10*0.0785</f>
        <v>251.8901818125</v>
      </c>
      <c r="H10" s="49">
        <f>F10-G10</f>
        <v>2956.9019431874999</v>
      </c>
      <c r="I10" s="49">
        <f>2500/12</f>
        <v>208.33333333333334</v>
      </c>
      <c r="J10" s="49">
        <f>5700/12</f>
        <v>475</v>
      </c>
      <c r="K10" s="49">
        <f>4800/12</f>
        <v>400</v>
      </c>
      <c r="L10" s="49">
        <f>4500/12</f>
        <v>375</v>
      </c>
      <c r="M10" s="49">
        <f>1800/12</f>
        <v>150</v>
      </c>
      <c r="N10" s="49">
        <f>F10*0.01</f>
        <v>32.087921250000001</v>
      </c>
      <c r="O10" s="49">
        <f>F10*0.03</f>
        <v>96.263763749999995</v>
      </c>
      <c r="P10" s="49">
        <f>O10+10.67</f>
        <v>106.93376375</v>
      </c>
      <c r="Q10" s="49">
        <f>F10*0.08+15.24</f>
        <v>271.94337000000002</v>
      </c>
      <c r="R10" s="15">
        <v>55.563499999999998</v>
      </c>
      <c r="S10"/>
      <c r="T10"/>
      <c r="U10" s="59" t="s">
        <v>88</v>
      </c>
      <c r="V10" s="59"/>
      <c r="W10" s="59"/>
      <c r="X10" s="59"/>
      <c r="Y10" s="59"/>
      <c r="Z10" s="5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5" customHeight="1">
      <c r="A11" s="16" t="s">
        <v>30</v>
      </c>
      <c r="B11" s="18">
        <v>2</v>
      </c>
      <c r="C11" s="18">
        <v>795</v>
      </c>
      <c r="D11" s="18">
        <v>652</v>
      </c>
      <c r="E11" s="49">
        <f>D11*R11</f>
        <v>36227.402000000002</v>
      </c>
      <c r="F11" s="49">
        <f>E11/12</f>
        <v>3018.950166666667</v>
      </c>
      <c r="G11" s="49">
        <f>F11*0.0785</f>
        <v>236.98758808333335</v>
      </c>
      <c r="H11" s="49">
        <f>F11-G11</f>
        <v>2781.9625785833337</v>
      </c>
      <c r="I11" s="49">
        <f>2500/12</f>
        <v>208.33333333333334</v>
      </c>
      <c r="J11" s="49">
        <f>5700/12</f>
        <v>475</v>
      </c>
      <c r="K11" s="49">
        <f>4800/12</f>
        <v>400</v>
      </c>
      <c r="L11" s="49">
        <f>4500/12</f>
        <v>375</v>
      </c>
      <c r="M11" s="49">
        <f>1800/12</f>
        <v>150</v>
      </c>
      <c r="N11" s="49">
        <f>F11*0.01</f>
        <v>30.189501666666672</v>
      </c>
      <c r="O11" s="49">
        <f>F11*0.03</f>
        <v>90.568505000000002</v>
      </c>
      <c r="P11" s="49">
        <f>O11+10.67</f>
        <v>101.238505</v>
      </c>
      <c r="Q11" s="49">
        <f>F11*0.08+15.24</f>
        <v>256.75601333333339</v>
      </c>
      <c r="R11" s="15">
        <v>55.563499999999998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4.45" customHeight="1">
      <c r="A12" s="21" t="s">
        <v>23</v>
      </c>
      <c r="B12" s="13">
        <v>2</v>
      </c>
      <c r="C12" s="13">
        <v>747</v>
      </c>
      <c r="D12" s="13">
        <v>616</v>
      </c>
      <c r="E12" s="49">
        <f>D12*R12</f>
        <v>34227.116000000002</v>
      </c>
      <c r="F12" s="49">
        <f>E12/12</f>
        <v>2852.2596666666668</v>
      </c>
      <c r="G12" s="49">
        <f>F12*0.0785</f>
        <v>223.90238383333335</v>
      </c>
      <c r="H12" s="49">
        <f>F12-G12</f>
        <v>2628.3572828333336</v>
      </c>
      <c r="I12" s="49">
        <f>2500/12</f>
        <v>208.33333333333334</v>
      </c>
      <c r="J12" s="49">
        <f>5700/12</f>
        <v>475</v>
      </c>
      <c r="K12" s="49">
        <f>4800/12</f>
        <v>400</v>
      </c>
      <c r="L12" s="49">
        <f>4500/12</f>
        <v>375</v>
      </c>
      <c r="M12" s="49">
        <f>1800/12</f>
        <v>150</v>
      </c>
      <c r="N12" s="49">
        <f>F12*0.01</f>
        <v>28.522596666666669</v>
      </c>
      <c r="O12" s="49">
        <f>F12*0.03</f>
        <v>85.567790000000002</v>
      </c>
      <c r="P12" s="49">
        <f>O12+10.67</f>
        <v>96.237790000000004</v>
      </c>
      <c r="Q12" s="49">
        <f>F12*0.08+15.24</f>
        <v>243.42077333333336</v>
      </c>
      <c r="R12" s="15">
        <v>55.563499999999998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1.6" customHeight="1">
      <c r="A13" s="58" t="s">
        <v>31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50.25" customHeight="1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20" t="s">
        <v>26</v>
      </c>
      <c r="H14" s="5" t="s">
        <v>9</v>
      </c>
      <c r="I14" s="6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8" t="s">
        <v>15</v>
      </c>
      <c r="O14" s="8" t="s">
        <v>16</v>
      </c>
      <c r="P14" s="9" t="s">
        <v>17</v>
      </c>
      <c r="Q14" s="9" t="s">
        <v>18</v>
      </c>
      <c r="R14" s="10" t="s">
        <v>19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6.350000000000001" customHeight="1">
      <c r="A15" s="21" t="s">
        <v>27</v>
      </c>
      <c r="B15" s="22" t="s">
        <v>21</v>
      </c>
      <c r="C15" s="13">
        <v>821</v>
      </c>
      <c r="D15" s="13">
        <v>672</v>
      </c>
      <c r="E15" s="49">
        <f>D15*R15</f>
        <v>37338.671999999999</v>
      </c>
      <c r="F15" s="49">
        <f>E15/12</f>
        <v>3111.556</v>
      </c>
      <c r="G15" s="49">
        <f>F15*0.0785</f>
        <v>244.25714600000001</v>
      </c>
      <c r="H15" s="49">
        <f>F15-G15</f>
        <v>2867.2988540000001</v>
      </c>
      <c r="I15" s="49">
        <f>2300/12</f>
        <v>191.66666666666666</v>
      </c>
      <c r="J15" s="49">
        <f>5700/12</f>
        <v>475</v>
      </c>
      <c r="K15" s="49">
        <f>4800/12</f>
        <v>400</v>
      </c>
      <c r="L15" s="49">
        <f>4500/12</f>
        <v>375</v>
      </c>
      <c r="M15" s="49">
        <f>1800/12</f>
        <v>150</v>
      </c>
      <c r="N15" s="49">
        <f>F15*0.01</f>
        <v>31.115560000000002</v>
      </c>
      <c r="O15" s="49">
        <f>F15*0.03</f>
        <v>93.346679999999992</v>
      </c>
      <c r="P15" s="49">
        <f>O15+10.67</f>
        <v>104.01667999999999</v>
      </c>
      <c r="Q15" s="49">
        <f>F15*0.08+15.24</f>
        <v>264.16448000000003</v>
      </c>
      <c r="R15" s="15">
        <v>55.563499999999998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.100000000000001" customHeight="1">
      <c r="A16" s="16" t="s">
        <v>28</v>
      </c>
      <c r="B16" s="17" t="s">
        <v>32</v>
      </c>
      <c r="C16" s="18">
        <v>759</v>
      </c>
      <c r="D16" s="18">
        <v>625</v>
      </c>
      <c r="E16" s="49">
        <f>D16*R16</f>
        <v>34727.1875</v>
      </c>
      <c r="F16" s="49">
        <f>E16/12</f>
        <v>2893.9322916666665</v>
      </c>
      <c r="G16" s="49">
        <f>F16*0.0785</f>
        <v>227.17368489583333</v>
      </c>
      <c r="H16" s="49">
        <f>F16-G16</f>
        <v>2666.758606770833</v>
      </c>
      <c r="I16" s="49">
        <f>2300/12</f>
        <v>191.66666666666666</v>
      </c>
      <c r="J16" s="49">
        <f>5700/12</f>
        <v>475</v>
      </c>
      <c r="K16" s="49">
        <f>4800/12</f>
        <v>400</v>
      </c>
      <c r="L16" s="49">
        <f>4500/12</f>
        <v>375</v>
      </c>
      <c r="M16" s="49">
        <f>1800/12</f>
        <v>150</v>
      </c>
      <c r="N16" s="49">
        <f>F16*0.01</f>
        <v>28.939322916666665</v>
      </c>
      <c r="O16" s="49">
        <f>F16*0.03</f>
        <v>86.817968749999991</v>
      </c>
      <c r="P16" s="49">
        <f>O16+10.67</f>
        <v>97.487968749999993</v>
      </c>
      <c r="Q16" s="49">
        <f>F16*0.08+15.24</f>
        <v>246.75458333333333</v>
      </c>
      <c r="R16" s="15">
        <v>55.563499999999998</v>
      </c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7.100000000000001" customHeight="1">
      <c r="A17" s="21" t="s">
        <v>29</v>
      </c>
      <c r="B17" s="12" t="s">
        <v>32</v>
      </c>
      <c r="C17" s="13">
        <v>712</v>
      </c>
      <c r="D17" s="13">
        <v>589</v>
      </c>
      <c r="E17" s="49">
        <f>D17*R17</f>
        <v>32726.9015</v>
      </c>
      <c r="F17" s="49">
        <f>E17/12</f>
        <v>2727.2417916666668</v>
      </c>
      <c r="G17" s="49">
        <f>F17*0.0785</f>
        <v>214.08848064583336</v>
      </c>
      <c r="H17" s="49">
        <f>F17-G17</f>
        <v>2513.1533110208334</v>
      </c>
      <c r="I17" s="49">
        <f>2300/12</f>
        <v>191.66666666666666</v>
      </c>
      <c r="J17" s="49">
        <f>5700/12</f>
        <v>475</v>
      </c>
      <c r="K17" s="49">
        <f>4800/12</f>
        <v>400</v>
      </c>
      <c r="L17" s="49">
        <f>4500/12</f>
        <v>375</v>
      </c>
      <c r="M17" s="49">
        <f>1800/12</f>
        <v>150</v>
      </c>
      <c r="N17" s="49">
        <f>F17*0.01</f>
        <v>27.272417916666669</v>
      </c>
      <c r="O17" s="49">
        <f>F17*0.03</f>
        <v>81.817253750000006</v>
      </c>
      <c r="P17" s="49">
        <f>O17+10.67</f>
        <v>92.487253750000008</v>
      </c>
      <c r="Q17" s="49">
        <f>F17*0.08+15.24</f>
        <v>233.41934333333336</v>
      </c>
      <c r="R17" s="15">
        <v>55.563499999999998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7.45" customHeight="1">
      <c r="A18" s="16" t="s">
        <v>30</v>
      </c>
      <c r="B18" s="17" t="s">
        <v>32</v>
      </c>
      <c r="C18" s="18">
        <v>660</v>
      </c>
      <c r="D18" s="18">
        <v>550</v>
      </c>
      <c r="E18" s="49">
        <f>D18*R18</f>
        <v>30559.924999999999</v>
      </c>
      <c r="F18" s="49">
        <f>E18/12</f>
        <v>2546.6604166666666</v>
      </c>
      <c r="G18" s="49">
        <f>F18*0.0785</f>
        <v>199.91284270833333</v>
      </c>
      <c r="H18" s="49">
        <f>F18-G18</f>
        <v>2346.7475739583333</v>
      </c>
      <c r="I18" s="49">
        <f>2300/12</f>
        <v>191.66666666666666</v>
      </c>
      <c r="J18" s="49">
        <f>5700/12</f>
        <v>475</v>
      </c>
      <c r="K18" s="49">
        <f>4800/12</f>
        <v>400</v>
      </c>
      <c r="L18" s="49">
        <f>4500/12</f>
        <v>375</v>
      </c>
      <c r="M18" s="49">
        <f>1800/12</f>
        <v>150</v>
      </c>
      <c r="N18" s="49">
        <f>F18*0.01</f>
        <v>25.466604166666666</v>
      </c>
      <c r="O18" s="49">
        <f>F18*0.03</f>
        <v>76.399812499999996</v>
      </c>
      <c r="P18" s="49">
        <f>O18+10.67</f>
        <v>87.069812499999998</v>
      </c>
      <c r="Q18" s="49">
        <f>F18*0.08+15.24</f>
        <v>218.97283333333334</v>
      </c>
      <c r="R18" s="15">
        <v>55.563499999999998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6.350000000000001" customHeight="1">
      <c r="A19" s="21" t="s">
        <v>23</v>
      </c>
      <c r="B19" s="12" t="s">
        <v>32</v>
      </c>
      <c r="C19" s="13">
        <v>616</v>
      </c>
      <c r="D19" s="13">
        <v>516</v>
      </c>
      <c r="E19" s="49">
        <f>D19*R19</f>
        <v>28670.766</v>
      </c>
      <c r="F19" s="49">
        <f>E19/12</f>
        <v>2389.2305000000001</v>
      </c>
      <c r="G19" s="49">
        <f>F19*0.0785</f>
        <v>187.55459425000001</v>
      </c>
      <c r="H19" s="49">
        <f>F19-G19</f>
        <v>2201.6759057500003</v>
      </c>
      <c r="I19" s="49">
        <f>2300/12</f>
        <v>191.66666666666666</v>
      </c>
      <c r="J19" s="49">
        <f>5700/12</f>
        <v>475</v>
      </c>
      <c r="K19" s="49">
        <f>4800/12</f>
        <v>400</v>
      </c>
      <c r="L19" s="49">
        <f>4500/12</f>
        <v>375</v>
      </c>
      <c r="M19" s="49">
        <f>1800/12</f>
        <v>150</v>
      </c>
      <c r="N19" s="49">
        <f>F19*0.01</f>
        <v>23.892305</v>
      </c>
      <c r="O19" s="49">
        <f>F19*0.03</f>
        <v>71.676914999999994</v>
      </c>
      <c r="P19" s="49">
        <f>O19+10.67</f>
        <v>82.346914999999996</v>
      </c>
      <c r="Q19" s="49">
        <f>F19*0.08+15.24</f>
        <v>206.37844000000001</v>
      </c>
      <c r="R19" s="15">
        <v>55.563499999999998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1.95" customHeight="1">
      <c r="A20" s="54" t="s">
        <v>33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51" customHeight="1">
      <c r="A21" s="3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20" t="s">
        <v>26</v>
      </c>
      <c r="H21" s="5" t="s">
        <v>9</v>
      </c>
      <c r="I21" s="6" t="s">
        <v>10</v>
      </c>
      <c r="J21" s="7" t="s">
        <v>11</v>
      </c>
      <c r="K21" s="7" t="s">
        <v>12</v>
      </c>
      <c r="L21" s="7" t="s">
        <v>13</v>
      </c>
      <c r="M21" s="7" t="s">
        <v>14</v>
      </c>
      <c r="N21" s="8" t="s">
        <v>15</v>
      </c>
      <c r="O21" s="8" t="s">
        <v>16</v>
      </c>
      <c r="P21" s="9" t="s">
        <v>17</v>
      </c>
      <c r="Q21" s="9" t="s">
        <v>18</v>
      </c>
      <c r="R21" s="10" t="s">
        <v>19</v>
      </c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6.350000000000001" customHeight="1">
      <c r="A22" s="21" t="s">
        <v>27</v>
      </c>
      <c r="B22" s="22" t="s">
        <v>21</v>
      </c>
      <c r="C22" s="13">
        <v>780</v>
      </c>
      <c r="D22" s="13">
        <v>641</v>
      </c>
      <c r="E22" s="49">
        <f>D22*R22</f>
        <v>35616.203499999996</v>
      </c>
      <c r="F22" s="49">
        <f>E22/12</f>
        <v>2968.0169583333332</v>
      </c>
      <c r="G22" s="49">
        <f>F22*0.0785</f>
        <v>232.98933122916665</v>
      </c>
      <c r="H22" s="49">
        <f>F22-G22</f>
        <v>2735.0276271041666</v>
      </c>
      <c r="I22" s="49">
        <f>2200/12</f>
        <v>183.33333333333334</v>
      </c>
      <c r="J22" s="49">
        <f>4500/12</f>
        <v>375</v>
      </c>
      <c r="K22" s="49">
        <f>4000/12</f>
        <v>333.33333333333331</v>
      </c>
      <c r="L22" s="49">
        <f>3000/12</f>
        <v>250</v>
      </c>
      <c r="M22" s="49">
        <f>1300/12</f>
        <v>108.33333333333333</v>
      </c>
      <c r="N22" s="49">
        <f>F22*0.01</f>
        <v>29.680169583333331</v>
      </c>
      <c r="O22" s="49">
        <f>F22*0.03</f>
        <v>89.040508749999987</v>
      </c>
      <c r="P22" s="49">
        <f>O22+10.67</f>
        <v>99.710508749999988</v>
      </c>
      <c r="Q22" s="49">
        <f>F22*0.08+15.24</f>
        <v>252.68135666666666</v>
      </c>
      <c r="R22" s="15">
        <v>55.563499999999998</v>
      </c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.100000000000001" customHeight="1">
      <c r="A23" s="16" t="s">
        <v>28</v>
      </c>
      <c r="B23" s="17" t="s">
        <v>24</v>
      </c>
      <c r="C23" s="18">
        <v>730</v>
      </c>
      <c r="D23" s="18">
        <v>603</v>
      </c>
      <c r="E23" s="49">
        <f>D23*R23</f>
        <v>33504.790499999996</v>
      </c>
      <c r="F23" s="49">
        <f>E23/12</f>
        <v>2792.0658749999998</v>
      </c>
      <c r="G23" s="49">
        <f>F23*0.0785</f>
        <v>219.17717118749999</v>
      </c>
      <c r="H23" s="49">
        <f>F23-G23</f>
        <v>2572.8887038124999</v>
      </c>
      <c r="I23" s="49">
        <f>2200/12</f>
        <v>183.33333333333334</v>
      </c>
      <c r="J23" s="49">
        <f>4500/12</f>
        <v>375</v>
      </c>
      <c r="K23" s="49">
        <f>4000/12</f>
        <v>333.33333333333331</v>
      </c>
      <c r="L23" s="49">
        <f>3000/12</f>
        <v>250</v>
      </c>
      <c r="M23" s="49">
        <f>1300/12</f>
        <v>108.33333333333333</v>
      </c>
      <c r="N23" s="49">
        <f>F23*0.01</f>
        <v>27.920658749999998</v>
      </c>
      <c r="O23" s="49">
        <f>F23*0.03</f>
        <v>83.761976249999989</v>
      </c>
      <c r="P23" s="49">
        <f>O23+10.67</f>
        <v>94.431976249999991</v>
      </c>
      <c r="Q23" s="49">
        <f>F23*0.08+15.24</f>
        <v>238.60526999999999</v>
      </c>
      <c r="R23" s="15">
        <v>55.563499999999998</v>
      </c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7.45" customHeight="1">
      <c r="A24" s="21" t="s">
        <v>29</v>
      </c>
      <c r="B24" s="12" t="s">
        <v>24</v>
      </c>
      <c r="C24" s="13">
        <v>688</v>
      </c>
      <c r="D24" s="13">
        <v>572</v>
      </c>
      <c r="E24" s="49">
        <f>D24*R24</f>
        <v>31782.322</v>
      </c>
      <c r="F24" s="49">
        <f>E24/12</f>
        <v>2648.5268333333333</v>
      </c>
      <c r="G24" s="49">
        <f>F24*0.0785</f>
        <v>207.90935641666667</v>
      </c>
      <c r="H24" s="49">
        <f>F24-G24</f>
        <v>2440.6174769166669</v>
      </c>
      <c r="I24" s="49">
        <f>2200/12</f>
        <v>183.33333333333334</v>
      </c>
      <c r="J24" s="49">
        <f>4500/12</f>
        <v>375</v>
      </c>
      <c r="K24" s="49">
        <f>4000/12</f>
        <v>333.33333333333331</v>
      </c>
      <c r="L24" s="49">
        <f>3000/12</f>
        <v>250</v>
      </c>
      <c r="M24" s="49">
        <f>1300/12</f>
        <v>108.33333333333333</v>
      </c>
      <c r="N24" s="49">
        <f>F24*0.01</f>
        <v>26.485268333333334</v>
      </c>
      <c r="O24" s="49">
        <f>F24*0.03</f>
        <v>79.455804999999998</v>
      </c>
      <c r="P24" s="49">
        <f>O24+10.67</f>
        <v>90.125805</v>
      </c>
      <c r="Q24" s="49">
        <f>F24*0.08+15.24</f>
        <v>227.12214666666668</v>
      </c>
      <c r="R24" s="15">
        <v>55.563499999999998</v>
      </c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.100000000000001" customHeight="1">
      <c r="A25" s="16" t="s">
        <v>30</v>
      </c>
      <c r="B25" s="17" t="s">
        <v>24</v>
      </c>
      <c r="C25" s="18">
        <v>640</v>
      </c>
      <c r="D25" s="18">
        <v>535</v>
      </c>
      <c r="E25" s="49">
        <f>D25*R25</f>
        <v>29726.4725</v>
      </c>
      <c r="F25" s="49">
        <f>E25/12</f>
        <v>2477.2060416666668</v>
      </c>
      <c r="G25" s="49">
        <f>F25*0.0785</f>
        <v>194.46067427083335</v>
      </c>
      <c r="H25" s="49">
        <f>F25-G25</f>
        <v>2282.7453673958335</v>
      </c>
      <c r="I25" s="49">
        <f>2200/12</f>
        <v>183.33333333333334</v>
      </c>
      <c r="J25" s="49">
        <f>4500/12</f>
        <v>375</v>
      </c>
      <c r="K25" s="49">
        <f>4000/12</f>
        <v>333.33333333333331</v>
      </c>
      <c r="L25" s="49">
        <f>3000/12</f>
        <v>250</v>
      </c>
      <c r="M25" s="49">
        <f>1300/12</f>
        <v>108.33333333333333</v>
      </c>
      <c r="N25" s="49">
        <f>F25*0.01</f>
        <v>24.772060416666669</v>
      </c>
      <c r="O25" s="49">
        <f>F25*0.03</f>
        <v>74.31618125</v>
      </c>
      <c r="P25" s="49">
        <f>O25+10.67</f>
        <v>84.986181250000001</v>
      </c>
      <c r="Q25" s="49">
        <f>F25*0.08+15.24</f>
        <v>213.41648333333336</v>
      </c>
      <c r="R25" s="15">
        <v>55.563499999999998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6.350000000000001" customHeight="1">
      <c r="A26" s="21" t="s">
        <v>23</v>
      </c>
      <c r="B26" s="12" t="s">
        <v>24</v>
      </c>
      <c r="C26" s="13">
        <v>612</v>
      </c>
      <c r="D26" s="13">
        <v>513</v>
      </c>
      <c r="E26" s="49">
        <f>D26*R26</f>
        <v>28504.075499999999</v>
      </c>
      <c r="F26" s="49">
        <f>E26/12</f>
        <v>2375.3396250000001</v>
      </c>
      <c r="G26" s="49">
        <f>F26*0.0785</f>
        <v>186.46416056250001</v>
      </c>
      <c r="H26" s="49">
        <f>F26-G26</f>
        <v>2188.8754644374999</v>
      </c>
      <c r="I26" s="49">
        <f>2200/12</f>
        <v>183.33333333333334</v>
      </c>
      <c r="J26" s="49">
        <f>4500/12</f>
        <v>375</v>
      </c>
      <c r="K26" s="49">
        <f>4000/12</f>
        <v>333.33333333333331</v>
      </c>
      <c r="L26" s="49">
        <f>3000/12</f>
        <v>250</v>
      </c>
      <c r="M26" s="49">
        <f>1300/12</f>
        <v>108.33333333333333</v>
      </c>
      <c r="N26" s="49">
        <f>F26*0.01</f>
        <v>23.753396250000002</v>
      </c>
      <c r="O26" s="49">
        <f>F26*0.03</f>
        <v>71.260188749999998</v>
      </c>
      <c r="P26" s="49">
        <f>O26+10.67</f>
        <v>81.930188749999999</v>
      </c>
      <c r="Q26" s="49">
        <f>F26*0.08+15.24</f>
        <v>205.26717000000002</v>
      </c>
      <c r="R26" s="15">
        <v>55.563499999999998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1.95" customHeight="1">
      <c r="A27" s="54" t="s">
        <v>34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23" customFormat="1" ht="67.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20" t="s">
        <v>26</v>
      </c>
      <c r="H28" s="5" t="s">
        <v>9</v>
      </c>
      <c r="I28" s="6" t="s">
        <v>10</v>
      </c>
      <c r="J28" s="7" t="s">
        <v>11</v>
      </c>
      <c r="K28" s="7" t="s">
        <v>12</v>
      </c>
      <c r="L28" s="7" t="s">
        <v>13</v>
      </c>
      <c r="M28" s="7" t="s">
        <v>14</v>
      </c>
      <c r="N28" s="8" t="s">
        <v>15</v>
      </c>
      <c r="O28" s="8" t="s">
        <v>16</v>
      </c>
      <c r="P28" s="9" t="s">
        <v>17</v>
      </c>
      <c r="Q28" s="9" t="s">
        <v>18</v>
      </c>
      <c r="R28" s="10" t="s">
        <v>19</v>
      </c>
      <c r="T28" s="55"/>
      <c r="U28" s="55"/>
      <c r="V28" s="55"/>
    </row>
    <row r="29" spans="1:1024" s="2" customFormat="1" ht="16.350000000000001" customHeight="1">
      <c r="A29" s="24" t="s">
        <v>35</v>
      </c>
      <c r="B29" s="22" t="s">
        <v>21</v>
      </c>
      <c r="C29" s="13">
        <v>750</v>
      </c>
      <c r="D29" s="13">
        <v>618</v>
      </c>
      <c r="E29" s="49">
        <f t="shared" ref="E29:E36" si="0">D29*R29</f>
        <v>34338.242999999995</v>
      </c>
      <c r="F29" s="49">
        <f t="shared" ref="F29:F36" si="1">E29/12</f>
        <v>2861.5202499999996</v>
      </c>
      <c r="G29" s="49">
        <f t="shared" ref="G29:G36" si="2">F29*0.0785</f>
        <v>224.62933962499997</v>
      </c>
      <c r="H29" s="49">
        <f t="shared" ref="H29:H36" si="3">F29-G29</f>
        <v>2636.8909103749997</v>
      </c>
      <c r="I29" s="49">
        <f t="shared" ref="I29:I36" si="4">2000/12</f>
        <v>166.66666666666666</v>
      </c>
      <c r="J29" s="49">
        <f t="shared" ref="J29:J36" si="5">4500/12</f>
        <v>375</v>
      </c>
      <c r="K29" s="49">
        <f t="shared" ref="K29:K36" si="6">4000/12</f>
        <v>333.33333333333331</v>
      </c>
      <c r="L29" s="49">
        <f>3000/12</f>
        <v>250</v>
      </c>
      <c r="M29" s="49">
        <f t="shared" ref="M29:M36" si="7">1300/12</f>
        <v>108.33333333333333</v>
      </c>
      <c r="N29" s="49">
        <f t="shared" ref="N29:N36" si="8">F29*0.01</f>
        <v>28.615202499999995</v>
      </c>
      <c r="O29" s="49">
        <f t="shared" ref="O29:O36" si="9">F29*0.03</f>
        <v>85.845607499999986</v>
      </c>
      <c r="P29" s="49">
        <f t="shared" ref="P29:P36" si="10">O29+10.67</f>
        <v>96.515607499999987</v>
      </c>
      <c r="Q29" s="49">
        <f t="shared" ref="Q29:Q36" si="11">F29*0.08+15.24</f>
        <v>244.16161999999997</v>
      </c>
      <c r="R29" s="15">
        <v>55.563499999999998</v>
      </c>
    </row>
    <row r="30" spans="1:1024" ht="17.45" customHeight="1">
      <c r="A30" s="25" t="s">
        <v>36</v>
      </c>
      <c r="B30" s="17" t="s">
        <v>24</v>
      </c>
      <c r="C30" s="18">
        <v>701</v>
      </c>
      <c r="D30" s="18">
        <v>581</v>
      </c>
      <c r="E30" s="49">
        <f t="shared" si="0"/>
        <v>32282.393499999998</v>
      </c>
      <c r="F30" s="49">
        <f t="shared" si="1"/>
        <v>2690.199458333333</v>
      </c>
      <c r="G30" s="49">
        <f t="shared" si="2"/>
        <v>211.18065747916665</v>
      </c>
      <c r="H30" s="49">
        <f t="shared" si="3"/>
        <v>2479.0188008541663</v>
      </c>
      <c r="I30" s="49">
        <f t="shared" si="4"/>
        <v>166.66666666666666</v>
      </c>
      <c r="J30" s="49">
        <f t="shared" si="5"/>
        <v>375</v>
      </c>
      <c r="K30" s="49">
        <f t="shared" si="6"/>
        <v>333.33333333333331</v>
      </c>
      <c r="L30" s="49">
        <f>3000/12</f>
        <v>250</v>
      </c>
      <c r="M30" s="49">
        <f t="shared" si="7"/>
        <v>108.33333333333333</v>
      </c>
      <c r="N30" s="49">
        <f t="shared" si="8"/>
        <v>26.90199458333333</v>
      </c>
      <c r="O30" s="49">
        <f t="shared" si="9"/>
        <v>80.705983749999987</v>
      </c>
      <c r="P30" s="49">
        <f t="shared" si="10"/>
        <v>91.375983749999989</v>
      </c>
      <c r="Q30" s="49">
        <f t="shared" si="11"/>
        <v>230.45595666666665</v>
      </c>
      <c r="R30" s="15">
        <v>55.563499999999998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7.100000000000001" customHeight="1">
      <c r="A31" s="21" t="s">
        <v>37</v>
      </c>
      <c r="B31" s="12" t="s">
        <v>24</v>
      </c>
      <c r="C31" s="13">
        <v>664</v>
      </c>
      <c r="D31" s="13">
        <v>553</v>
      </c>
      <c r="E31" s="49">
        <f t="shared" si="0"/>
        <v>30726.6155</v>
      </c>
      <c r="F31" s="49">
        <f t="shared" si="1"/>
        <v>2560.5512916666667</v>
      </c>
      <c r="G31" s="49">
        <f t="shared" si="2"/>
        <v>201.00327639583332</v>
      </c>
      <c r="H31" s="49">
        <f t="shared" si="3"/>
        <v>2359.5480152708333</v>
      </c>
      <c r="I31" s="49">
        <f t="shared" si="4"/>
        <v>166.66666666666666</v>
      </c>
      <c r="J31" s="49">
        <f t="shared" si="5"/>
        <v>375</v>
      </c>
      <c r="K31" s="49">
        <f t="shared" si="6"/>
        <v>333.33333333333331</v>
      </c>
      <c r="L31" s="49">
        <f>3000/12</f>
        <v>250</v>
      </c>
      <c r="M31" s="49">
        <f t="shared" si="7"/>
        <v>108.33333333333333</v>
      </c>
      <c r="N31" s="49">
        <f t="shared" si="8"/>
        <v>25.605512916666669</v>
      </c>
      <c r="O31" s="49">
        <f t="shared" si="9"/>
        <v>76.816538749999992</v>
      </c>
      <c r="P31" s="49">
        <f t="shared" si="10"/>
        <v>87.486538749999994</v>
      </c>
      <c r="Q31" s="49">
        <f t="shared" si="11"/>
        <v>220.08410333333336</v>
      </c>
      <c r="R31" s="15">
        <v>55.563499999999998</v>
      </c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7.100000000000001" customHeight="1">
      <c r="A32" s="16" t="s">
        <v>38</v>
      </c>
      <c r="B32" s="17" t="s">
        <v>24</v>
      </c>
      <c r="C32" s="18">
        <v>626</v>
      </c>
      <c r="D32" s="18">
        <v>524</v>
      </c>
      <c r="E32" s="49">
        <f t="shared" si="0"/>
        <v>29115.273999999998</v>
      </c>
      <c r="F32" s="49">
        <f t="shared" si="1"/>
        <v>2426.272833333333</v>
      </c>
      <c r="G32" s="49">
        <f t="shared" si="2"/>
        <v>190.46241741666665</v>
      </c>
      <c r="H32" s="49">
        <f t="shared" si="3"/>
        <v>2235.8104159166664</v>
      </c>
      <c r="I32" s="49">
        <f t="shared" si="4"/>
        <v>166.66666666666666</v>
      </c>
      <c r="J32" s="49">
        <f t="shared" si="5"/>
        <v>375</v>
      </c>
      <c r="K32" s="49">
        <f t="shared" si="6"/>
        <v>333.33333333333331</v>
      </c>
      <c r="L32" s="49">
        <v>250</v>
      </c>
      <c r="M32" s="49">
        <f t="shared" si="7"/>
        <v>108.33333333333333</v>
      </c>
      <c r="N32" s="49">
        <f t="shared" si="8"/>
        <v>24.262728333333332</v>
      </c>
      <c r="O32" s="49">
        <f t="shared" si="9"/>
        <v>72.788184999999984</v>
      </c>
      <c r="P32" s="49">
        <f t="shared" si="10"/>
        <v>83.458184999999986</v>
      </c>
      <c r="Q32" s="49">
        <f t="shared" si="11"/>
        <v>209.34182666666666</v>
      </c>
      <c r="R32" s="15">
        <v>55.563499999999998</v>
      </c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7.100000000000001" customHeight="1">
      <c r="A33" s="21" t="s">
        <v>39</v>
      </c>
      <c r="B33" s="12" t="s">
        <v>24</v>
      </c>
      <c r="C33" s="13">
        <v>588</v>
      </c>
      <c r="D33" s="13">
        <v>496</v>
      </c>
      <c r="E33" s="49">
        <f t="shared" si="0"/>
        <v>27559.495999999999</v>
      </c>
      <c r="F33" s="49">
        <f t="shared" si="1"/>
        <v>2296.6246666666666</v>
      </c>
      <c r="G33" s="49">
        <f t="shared" si="2"/>
        <v>180.28503633333332</v>
      </c>
      <c r="H33" s="49">
        <f t="shared" si="3"/>
        <v>2116.3396303333334</v>
      </c>
      <c r="I33" s="49">
        <f t="shared" si="4"/>
        <v>166.66666666666666</v>
      </c>
      <c r="J33" s="49">
        <f t="shared" si="5"/>
        <v>375</v>
      </c>
      <c r="K33" s="49">
        <f t="shared" si="6"/>
        <v>333.33333333333331</v>
      </c>
      <c r="L33" s="49">
        <f>3000/12</f>
        <v>250</v>
      </c>
      <c r="M33" s="49">
        <f t="shared" si="7"/>
        <v>108.33333333333333</v>
      </c>
      <c r="N33" s="49">
        <f t="shared" si="8"/>
        <v>22.966246666666667</v>
      </c>
      <c r="O33" s="49">
        <f t="shared" si="9"/>
        <v>68.898739999999989</v>
      </c>
      <c r="P33" s="49">
        <f t="shared" si="10"/>
        <v>79.568739999999991</v>
      </c>
      <c r="Q33" s="49">
        <f t="shared" si="11"/>
        <v>198.96997333333334</v>
      </c>
      <c r="R33" s="15">
        <v>55.563499999999998</v>
      </c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7.45" customHeight="1">
      <c r="A34" s="16" t="s">
        <v>40</v>
      </c>
      <c r="B34" s="17" t="s">
        <v>24</v>
      </c>
      <c r="C34" s="18">
        <v>550</v>
      </c>
      <c r="D34" s="18">
        <v>466</v>
      </c>
      <c r="E34" s="49">
        <f t="shared" si="0"/>
        <v>25892.591</v>
      </c>
      <c r="F34" s="49">
        <f t="shared" si="1"/>
        <v>2157.7159166666665</v>
      </c>
      <c r="G34" s="49">
        <f t="shared" si="2"/>
        <v>169.38069945833331</v>
      </c>
      <c r="H34" s="49">
        <f t="shared" si="3"/>
        <v>1988.3352172083332</v>
      </c>
      <c r="I34" s="49">
        <f t="shared" si="4"/>
        <v>166.66666666666666</v>
      </c>
      <c r="J34" s="49">
        <f t="shared" si="5"/>
        <v>375</v>
      </c>
      <c r="K34" s="49">
        <f t="shared" si="6"/>
        <v>333.33333333333331</v>
      </c>
      <c r="L34" s="49">
        <f>3000/12</f>
        <v>250</v>
      </c>
      <c r="M34" s="49">
        <f t="shared" si="7"/>
        <v>108.33333333333333</v>
      </c>
      <c r="N34" s="49">
        <f t="shared" si="8"/>
        <v>21.577159166666664</v>
      </c>
      <c r="O34" s="49">
        <f t="shared" si="9"/>
        <v>64.731477499999997</v>
      </c>
      <c r="P34" s="49">
        <f t="shared" si="10"/>
        <v>75.401477499999999</v>
      </c>
      <c r="Q34" s="49">
        <f t="shared" si="11"/>
        <v>187.85727333333332</v>
      </c>
      <c r="R34" s="15">
        <v>55.563499999999998</v>
      </c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7.100000000000001" customHeight="1">
      <c r="A35" s="21" t="s">
        <v>41</v>
      </c>
      <c r="B35" s="12" t="s">
        <v>32</v>
      </c>
      <c r="C35" s="13">
        <v>521</v>
      </c>
      <c r="D35" s="13">
        <v>446</v>
      </c>
      <c r="E35" s="49">
        <f t="shared" si="0"/>
        <v>24781.321</v>
      </c>
      <c r="F35" s="49">
        <f t="shared" si="1"/>
        <v>2065.1100833333335</v>
      </c>
      <c r="G35" s="49">
        <f t="shared" si="2"/>
        <v>162.11114154166668</v>
      </c>
      <c r="H35" s="49">
        <f t="shared" si="3"/>
        <v>1902.9989417916668</v>
      </c>
      <c r="I35" s="49">
        <f t="shared" si="4"/>
        <v>166.66666666666666</v>
      </c>
      <c r="J35" s="49">
        <f t="shared" si="5"/>
        <v>375</v>
      </c>
      <c r="K35" s="49">
        <f t="shared" si="6"/>
        <v>333.33333333333331</v>
      </c>
      <c r="L35" s="49">
        <f>3000/12</f>
        <v>250</v>
      </c>
      <c r="M35" s="49">
        <f t="shared" si="7"/>
        <v>108.33333333333333</v>
      </c>
      <c r="N35" s="49">
        <f t="shared" si="8"/>
        <v>20.651100833333334</v>
      </c>
      <c r="O35" s="49">
        <f t="shared" si="9"/>
        <v>61.953302499999999</v>
      </c>
      <c r="P35" s="49">
        <f t="shared" si="10"/>
        <v>72.623302499999994</v>
      </c>
      <c r="Q35" s="49">
        <f t="shared" si="11"/>
        <v>180.44880666666668</v>
      </c>
      <c r="R35" s="15">
        <v>55.563499999999998</v>
      </c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8.95" customHeight="1">
      <c r="A36" s="16" t="s">
        <v>42</v>
      </c>
      <c r="B36" s="17" t="s">
        <v>43</v>
      </c>
      <c r="C36" s="18">
        <v>500</v>
      </c>
      <c r="D36" s="18">
        <v>430</v>
      </c>
      <c r="E36" s="49">
        <f t="shared" si="0"/>
        <v>23892.305</v>
      </c>
      <c r="F36" s="49">
        <f t="shared" si="1"/>
        <v>1991.0254166666666</v>
      </c>
      <c r="G36" s="49">
        <f t="shared" si="2"/>
        <v>156.29549520833334</v>
      </c>
      <c r="H36" s="49">
        <f t="shared" si="3"/>
        <v>1834.7299214583334</v>
      </c>
      <c r="I36" s="49">
        <f t="shared" si="4"/>
        <v>166.66666666666666</v>
      </c>
      <c r="J36" s="49">
        <f t="shared" si="5"/>
        <v>375</v>
      </c>
      <c r="K36" s="49">
        <f t="shared" si="6"/>
        <v>333.33333333333331</v>
      </c>
      <c r="L36" s="49">
        <f>3000/12</f>
        <v>250</v>
      </c>
      <c r="M36" s="49">
        <f t="shared" si="7"/>
        <v>108.33333333333333</v>
      </c>
      <c r="N36" s="49">
        <f t="shared" si="8"/>
        <v>19.910254166666668</v>
      </c>
      <c r="O36" s="49">
        <f t="shared" si="9"/>
        <v>59.730762499999997</v>
      </c>
      <c r="P36" s="49">
        <f t="shared" si="10"/>
        <v>70.400762499999999</v>
      </c>
      <c r="Q36" s="49">
        <f t="shared" si="11"/>
        <v>174.52203333333335</v>
      </c>
      <c r="R36" s="15">
        <v>55.563499999999998</v>
      </c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s="26" customFormat="1" ht="11.25"/>
    <row r="39" spans="1:1024" s="27" customFormat="1" ht="11.25">
      <c r="A39" s="27" t="s">
        <v>44</v>
      </c>
    </row>
    <row r="40" spans="1:1024" s="27" customFormat="1">
      <c r="A40"/>
    </row>
    <row r="41" spans="1:1024">
      <c r="A41" s="27" t="s">
        <v>45</v>
      </c>
      <c r="B41"/>
      <c r="C41"/>
      <c r="D41"/>
      <c r="E41"/>
      <c r="O41"/>
    </row>
    <row r="42" spans="1:1024">
      <c r="A42"/>
      <c r="B42"/>
      <c r="C42"/>
      <c r="D42"/>
      <c r="E42"/>
      <c r="O42"/>
    </row>
    <row r="43" spans="1:1024">
      <c r="A43" s="28" t="s">
        <v>46</v>
      </c>
      <c r="B43" s="28"/>
      <c r="C43" s="28"/>
      <c r="D43" s="28"/>
      <c r="E43" s="28"/>
      <c r="O43"/>
    </row>
    <row r="44" spans="1:1024">
      <c r="A44" s="29" t="s">
        <v>47</v>
      </c>
      <c r="O44"/>
    </row>
    <row r="45" spans="1:1024">
      <c r="A45" s="1" t="s">
        <v>48</v>
      </c>
      <c r="O45"/>
    </row>
    <row r="46" spans="1:1024">
      <c r="A46" s="1" t="s">
        <v>49</v>
      </c>
      <c r="O46" s="1">
        <f>2235.81+(2.5*166.67)+(287.5*1.9)+24.26</f>
        <v>3222.9949999999999</v>
      </c>
    </row>
    <row r="47" spans="1:1024">
      <c r="A47" s="1" t="s">
        <v>50</v>
      </c>
    </row>
    <row r="48" spans="1:1024">
      <c r="A48" t="s">
        <v>51</v>
      </c>
    </row>
    <row r="49" spans="1:1">
      <c r="A49" s="28" t="s">
        <v>52</v>
      </c>
    </row>
    <row r="50" spans="1:1">
      <c r="A50" s="30" t="s">
        <v>53</v>
      </c>
    </row>
    <row r="51" spans="1:1">
      <c r="A51" s="1" t="s">
        <v>82</v>
      </c>
    </row>
    <row r="52" spans="1:1">
      <c r="A52" s="30" t="s">
        <v>54</v>
      </c>
    </row>
    <row r="53" spans="1:1">
      <c r="A53"/>
    </row>
    <row r="54" spans="1:1">
      <c r="A54" s="31" t="s">
        <v>55</v>
      </c>
    </row>
    <row r="55" spans="1:1">
      <c r="A55" s="31" t="s">
        <v>93</v>
      </c>
    </row>
    <row r="57" spans="1:1">
      <c r="A57" s="31" t="s">
        <v>57</v>
      </c>
    </row>
    <row r="58" spans="1:1">
      <c r="A58" s="1" t="s">
        <v>58</v>
      </c>
    </row>
    <row r="59" spans="1:1">
      <c r="A59" s="1" t="s">
        <v>59</v>
      </c>
    </row>
    <row r="60" spans="1:1">
      <c r="A60" s="31" t="s">
        <v>60</v>
      </c>
    </row>
  </sheetData>
  <mergeCells count="10">
    <mergeCell ref="A27:Q27"/>
    <mergeCell ref="T28:V28"/>
    <mergeCell ref="A1:Q1"/>
    <mergeCell ref="A2:Q2"/>
    <mergeCell ref="A6:Q6"/>
    <mergeCell ref="A13:Q13"/>
    <mergeCell ref="A20:Q20"/>
    <mergeCell ref="U10:Z10"/>
    <mergeCell ref="U6:Y6"/>
    <mergeCell ref="U2:Y2"/>
  </mergeCells>
  <pageMargins left="1.25" right="1.25" top="1" bottom="0.79166666666666696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autoPageBreaks="0"/>
  </sheetPr>
  <dimension ref="A1:AMK54"/>
  <sheetViews>
    <sheetView tabSelected="1" topLeftCell="A28" workbookViewId="0">
      <selection activeCell="G50" sqref="G50"/>
    </sheetView>
  </sheetViews>
  <sheetFormatPr baseColWidth="10" defaultColWidth="9.140625" defaultRowHeight="12.75"/>
  <cols>
    <col min="1" max="1025" width="9.140625" style="1"/>
  </cols>
  <sheetData>
    <row r="1" spans="1:1024" s="2" customFormat="1" ht="26.1" customHeight="1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32"/>
    </row>
    <row r="2" spans="1:1024" s="2" customFormat="1" ht="26.1" customHeight="1">
      <c r="A2" s="57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</row>
    <row r="3" spans="1:1024" s="2" customFormat="1" ht="26.1" customHeight="1">
      <c r="A3" s="4" t="s">
        <v>2</v>
      </c>
      <c r="B3" s="4" t="s">
        <v>3</v>
      </c>
      <c r="C3" s="4" t="s">
        <v>4</v>
      </c>
      <c r="D3" s="4" t="s">
        <v>5</v>
      </c>
      <c r="E3" s="62" t="s">
        <v>6</v>
      </c>
      <c r="F3" s="62"/>
      <c r="G3" s="62"/>
      <c r="H3" s="62" t="s">
        <v>63</v>
      </c>
      <c r="I3" s="62"/>
      <c r="J3" s="62"/>
      <c r="K3" s="4" t="s">
        <v>8</v>
      </c>
      <c r="L3" s="33" t="s">
        <v>9</v>
      </c>
      <c r="M3" s="6" t="s">
        <v>10</v>
      </c>
      <c r="N3" s="7" t="s">
        <v>11</v>
      </c>
      <c r="O3" s="7" t="s">
        <v>12</v>
      </c>
      <c r="P3" s="7" t="s">
        <v>13</v>
      </c>
      <c r="Q3" s="7" t="s">
        <v>64</v>
      </c>
      <c r="R3" s="34" t="s">
        <v>15</v>
      </c>
      <c r="S3" s="35" t="s">
        <v>16</v>
      </c>
      <c r="T3" s="36" t="s">
        <v>17</v>
      </c>
      <c r="U3" s="36" t="s">
        <v>65</v>
      </c>
      <c r="V3" s="10" t="s">
        <v>19</v>
      </c>
      <c r="W3"/>
      <c r="X3"/>
      <c r="Y3"/>
      <c r="Z3"/>
      <c r="AA3"/>
      <c r="AB3"/>
      <c r="AC3"/>
    </row>
    <row r="4" spans="1:1024" s="2" customFormat="1">
      <c r="A4" s="37" t="s">
        <v>29</v>
      </c>
      <c r="B4" s="38" t="s">
        <v>66</v>
      </c>
      <c r="C4" s="38">
        <v>675</v>
      </c>
      <c r="D4" s="38">
        <v>562</v>
      </c>
      <c r="E4" s="63">
        <f>D4*V4</f>
        <v>31226.686999999998</v>
      </c>
      <c r="F4" s="64"/>
      <c r="G4" s="65"/>
      <c r="H4" s="63">
        <f>E4/12</f>
        <v>2602.2239166666664</v>
      </c>
      <c r="I4" s="64"/>
      <c r="J4" s="65"/>
      <c r="K4" s="48">
        <f>H4*0.0785</f>
        <v>204.27457745833331</v>
      </c>
      <c r="L4" s="48">
        <f>H4-K4</f>
        <v>2397.9493392083332</v>
      </c>
      <c r="M4" s="48">
        <f>1500/12</f>
        <v>125</v>
      </c>
      <c r="N4" s="48">
        <f>3800/12</f>
        <v>316.66666666666669</v>
      </c>
      <c r="O4" s="48">
        <f>2500/12</f>
        <v>208.33333333333334</v>
      </c>
      <c r="P4" s="48">
        <f>2000/12</f>
        <v>166.66666666666666</v>
      </c>
      <c r="Q4" s="48">
        <f>1000/12</f>
        <v>83.333333333333329</v>
      </c>
      <c r="R4" s="48">
        <f>H4*0.01</f>
        <v>26.022239166666665</v>
      </c>
      <c r="S4" s="48">
        <f>H4*0.03</f>
        <v>78.066717499999982</v>
      </c>
      <c r="T4" s="48">
        <f>S4+10.67</f>
        <v>88.736717499999983</v>
      </c>
      <c r="U4" s="48">
        <f>H4*0.08+15.24</f>
        <v>223.41791333333333</v>
      </c>
      <c r="V4" s="15">
        <v>55.563499999999998</v>
      </c>
    </row>
    <row r="5" spans="1:1024" s="2" customFormat="1">
      <c r="A5" s="39" t="s">
        <v>67</v>
      </c>
      <c r="B5" s="40">
        <v>4</v>
      </c>
      <c r="C5" s="40">
        <v>646</v>
      </c>
      <c r="D5" s="40">
        <v>540</v>
      </c>
      <c r="E5" s="63">
        <f>D5*V5</f>
        <v>30004.289999999997</v>
      </c>
      <c r="F5" s="64"/>
      <c r="G5" s="65"/>
      <c r="H5" s="63">
        <f>E5/12</f>
        <v>2500.3574999999996</v>
      </c>
      <c r="I5" s="64"/>
      <c r="J5" s="65"/>
      <c r="K5" s="48">
        <f>H5*0.0785</f>
        <v>196.27806374999997</v>
      </c>
      <c r="L5" s="48">
        <f>H5-K5</f>
        <v>2304.0794362499996</v>
      </c>
      <c r="M5" s="48">
        <f>1500/12</f>
        <v>125</v>
      </c>
      <c r="N5" s="48">
        <f>3800/12</f>
        <v>316.66666666666669</v>
      </c>
      <c r="O5" s="48">
        <f>2500/12</f>
        <v>208.33333333333334</v>
      </c>
      <c r="P5" s="48">
        <f>2000/12</f>
        <v>166.66666666666666</v>
      </c>
      <c r="Q5" s="48">
        <f>1000/12</f>
        <v>83.333333333333329</v>
      </c>
      <c r="R5" s="48">
        <f>H5*0.01</f>
        <v>25.003574999999998</v>
      </c>
      <c r="S5" s="48">
        <f>H5*0.03</f>
        <v>75.010724999999979</v>
      </c>
      <c r="T5" s="48">
        <f>S5+10.67</f>
        <v>85.680724999999981</v>
      </c>
      <c r="U5" s="48">
        <f>H5*0.08+15.24</f>
        <v>215.26859999999999</v>
      </c>
      <c r="V5" s="15">
        <v>55.563499999999998</v>
      </c>
    </row>
    <row r="6" spans="1:1024" s="2" customFormat="1">
      <c r="A6" s="37" t="s">
        <v>23</v>
      </c>
      <c r="B6" s="38">
        <v>3</v>
      </c>
      <c r="C6" s="38">
        <v>619</v>
      </c>
      <c r="D6" s="38">
        <v>519</v>
      </c>
      <c r="E6" s="63">
        <f>D6*V6</f>
        <v>28837.4565</v>
      </c>
      <c r="F6" s="64"/>
      <c r="G6" s="65"/>
      <c r="H6" s="63">
        <f>E6/12</f>
        <v>2403.1213750000002</v>
      </c>
      <c r="I6" s="64"/>
      <c r="J6" s="65"/>
      <c r="K6" s="48">
        <f>H6*0.0785</f>
        <v>188.6450279375</v>
      </c>
      <c r="L6" s="48">
        <f>H6-K6</f>
        <v>2214.4763470625003</v>
      </c>
      <c r="M6" s="48">
        <f>1500/12</f>
        <v>125</v>
      </c>
      <c r="N6" s="48">
        <f>3800/12</f>
        <v>316.66666666666669</v>
      </c>
      <c r="O6" s="48">
        <f>2500/12</f>
        <v>208.33333333333334</v>
      </c>
      <c r="P6" s="48">
        <f>2000/12</f>
        <v>166.66666666666666</v>
      </c>
      <c r="Q6" s="48">
        <f>1000/12</f>
        <v>83.333333333333329</v>
      </c>
      <c r="R6" s="48">
        <f>H6*0.01</f>
        <v>24.031213750000003</v>
      </c>
      <c r="S6" s="48">
        <f>H6*0.03</f>
        <v>72.093641250000005</v>
      </c>
      <c r="T6" s="48">
        <f>S6+10.67</f>
        <v>82.763641250000006</v>
      </c>
      <c r="U6" s="48">
        <f>H6*0.08+15.24</f>
        <v>207.48971000000003</v>
      </c>
      <c r="V6" s="15">
        <v>55.563499999999998</v>
      </c>
    </row>
    <row r="7" spans="1:1024" ht="17.45" customHeight="1">
      <c r="A7" s="57" t="s">
        <v>68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50.25" customHeight="1">
      <c r="A8" s="4" t="s">
        <v>2</v>
      </c>
      <c r="B8" s="4" t="s">
        <v>3</v>
      </c>
      <c r="C8" s="4" t="s">
        <v>4</v>
      </c>
      <c r="D8" s="4" t="s">
        <v>5</v>
      </c>
      <c r="E8" s="62" t="s">
        <v>6</v>
      </c>
      <c r="F8" s="62"/>
      <c r="G8" s="62"/>
      <c r="H8" s="62" t="s">
        <v>63</v>
      </c>
      <c r="I8" s="62"/>
      <c r="J8" s="62"/>
      <c r="K8" s="4" t="s">
        <v>8</v>
      </c>
      <c r="L8" s="33" t="s">
        <v>9</v>
      </c>
      <c r="M8" s="6" t="s">
        <v>10</v>
      </c>
      <c r="N8" s="7" t="s">
        <v>11</v>
      </c>
      <c r="O8" s="7" t="s">
        <v>12</v>
      </c>
      <c r="P8" s="7" t="s">
        <v>13</v>
      </c>
      <c r="Q8" s="7" t="s">
        <v>64</v>
      </c>
      <c r="R8" s="34" t="s">
        <v>15</v>
      </c>
      <c r="S8" s="35" t="s">
        <v>16</v>
      </c>
      <c r="T8" s="36" t="s">
        <v>17</v>
      </c>
      <c r="U8" s="41" t="s">
        <v>65</v>
      </c>
      <c r="V8" s="10" t="s">
        <v>19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.2" customHeight="1">
      <c r="A9" s="37" t="s">
        <v>69</v>
      </c>
      <c r="B9" s="37" t="s">
        <v>70</v>
      </c>
      <c r="C9" s="38">
        <v>640</v>
      </c>
      <c r="D9" s="38">
        <v>535</v>
      </c>
      <c r="E9" s="63">
        <f>D9*V4</f>
        <v>29726.4725</v>
      </c>
      <c r="F9" s="64"/>
      <c r="G9" s="65"/>
      <c r="H9" s="63">
        <f t="shared" ref="H9:H15" si="0">E9/12</f>
        <v>2477.2060416666668</v>
      </c>
      <c r="I9" s="64"/>
      <c r="J9" s="65"/>
      <c r="K9" s="48">
        <f t="shared" ref="K9:K15" si="1">H9*0.0785</f>
        <v>194.46067427083335</v>
      </c>
      <c r="L9" s="48">
        <f t="shared" ref="L9:L15" si="2">H9-K9</f>
        <v>2282.7453673958335</v>
      </c>
      <c r="M9" s="48">
        <f t="shared" ref="M9:M15" si="3">1500/12</f>
        <v>125</v>
      </c>
      <c r="N9" s="48">
        <f t="shared" ref="N9:N15" si="4">3800/12</f>
        <v>316.66666666666669</v>
      </c>
      <c r="O9" s="48">
        <f t="shared" ref="O9:O15" si="5">2500/12</f>
        <v>208.33333333333334</v>
      </c>
      <c r="P9" s="48">
        <f t="shared" ref="P9:P15" si="6">2000/12</f>
        <v>166.66666666666666</v>
      </c>
      <c r="Q9" s="48">
        <f t="shared" ref="Q9:Q15" si="7">1000/12</f>
        <v>83.333333333333329</v>
      </c>
      <c r="R9" s="48">
        <f t="shared" ref="R9:R15" si="8">H9*0.01</f>
        <v>24.772060416666669</v>
      </c>
      <c r="S9" s="48">
        <f t="shared" ref="S9:S15" si="9">H9*0.03</f>
        <v>74.31618125</v>
      </c>
      <c r="T9" s="48">
        <f t="shared" ref="T9:T15" si="10">S9+10.67</f>
        <v>84.986181250000001</v>
      </c>
      <c r="U9" s="48">
        <f t="shared" ref="U9:U15" si="11">H9*0.08+15.24</f>
        <v>213.41648333333336</v>
      </c>
      <c r="V9"/>
      <c r="W9" s="42"/>
      <c r="X9" s="42"/>
      <c r="Y9" s="60" t="s">
        <v>91</v>
      </c>
      <c r="Z9" s="60"/>
      <c r="AA9" s="60"/>
      <c r="AB9" s="60"/>
      <c r="AC9" s="60"/>
      <c r="AD9" s="2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3.35" customHeight="1">
      <c r="A10" s="39" t="s">
        <v>71</v>
      </c>
      <c r="B10" s="40">
        <v>4</v>
      </c>
      <c r="C10" s="40">
        <v>619</v>
      </c>
      <c r="D10" s="40">
        <v>519</v>
      </c>
      <c r="E10" s="63">
        <f t="shared" ref="E10:E15" si="12">D10*V10</f>
        <v>28837.4565</v>
      </c>
      <c r="F10" s="64"/>
      <c r="G10" s="65"/>
      <c r="H10" s="63">
        <f t="shared" si="0"/>
        <v>2403.1213750000002</v>
      </c>
      <c r="I10" s="64"/>
      <c r="J10" s="65"/>
      <c r="K10" s="48">
        <f t="shared" si="1"/>
        <v>188.6450279375</v>
      </c>
      <c r="L10" s="48">
        <f t="shared" si="2"/>
        <v>2214.4763470625003</v>
      </c>
      <c r="M10" s="48">
        <f t="shared" si="3"/>
        <v>125</v>
      </c>
      <c r="N10" s="48">
        <f t="shared" si="4"/>
        <v>316.66666666666669</v>
      </c>
      <c r="O10" s="48">
        <f t="shared" si="5"/>
        <v>208.33333333333334</v>
      </c>
      <c r="P10" s="48">
        <f t="shared" si="6"/>
        <v>166.66666666666666</v>
      </c>
      <c r="Q10" s="48">
        <f t="shared" si="7"/>
        <v>83.333333333333329</v>
      </c>
      <c r="R10" s="48">
        <f t="shared" si="8"/>
        <v>24.031213750000003</v>
      </c>
      <c r="S10" s="48">
        <f t="shared" si="9"/>
        <v>72.093641250000005</v>
      </c>
      <c r="T10" s="48">
        <f t="shared" si="10"/>
        <v>82.763641250000006</v>
      </c>
      <c r="U10" s="48">
        <f t="shared" si="11"/>
        <v>207.48971000000003</v>
      </c>
      <c r="V10" s="15">
        <v>55.563499999999998</v>
      </c>
      <c r="W10" s="42"/>
      <c r="X10" s="42"/>
      <c r="Y10" s="50" t="s">
        <v>87</v>
      </c>
      <c r="Z10" s="50" t="s">
        <v>92</v>
      </c>
      <c r="AA10" s="53" t="s">
        <v>85</v>
      </c>
      <c r="AB10" s="50" t="s">
        <v>84</v>
      </c>
      <c r="AC10" s="52" t="s">
        <v>86</v>
      </c>
      <c r="AD10" s="2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3.5" customHeight="1">
      <c r="A11" s="37" t="s">
        <v>27</v>
      </c>
      <c r="B11" s="38">
        <v>3</v>
      </c>
      <c r="C11" s="38">
        <v>590</v>
      </c>
      <c r="D11" s="38">
        <v>498</v>
      </c>
      <c r="E11" s="63">
        <f t="shared" si="12"/>
        <v>27670.623</v>
      </c>
      <c r="F11" s="64"/>
      <c r="G11" s="65"/>
      <c r="H11" s="63">
        <f t="shared" si="0"/>
        <v>2305.8852499999998</v>
      </c>
      <c r="I11" s="64"/>
      <c r="J11" s="65"/>
      <c r="K11" s="48">
        <f t="shared" si="1"/>
        <v>181.01199212499998</v>
      </c>
      <c r="L11" s="48">
        <f t="shared" si="2"/>
        <v>2124.873257875</v>
      </c>
      <c r="M11" s="48">
        <f t="shared" si="3"/>
        <v>125</v>
      </c>
      <c r="N11" s="48">
        <f t="shared" si="4"/>
        <v>316.66666666666669</v>
      </c>
      <c r="O11" s="48">
        <f t="shared" si="5"/>
        <v>208.33333333333334</v>
      </c>
      <c r="P11" s="48">
        <f t="shared" si="6"/>
        <v>166.66666666666666</v>
      </c>
      <c r="Q11" s="48">
        <f t="shared" si="7"/>
        <v>83.333333333333329</v>
      </c>
      <c r="R11" s="48">
        <f t="shared" si="8"/>
        <v>23.058852499999997</v>
      </c>
      <c r="S11" s="48">
        <f t="shared" si="9"/>
        <v>69.176557499999987</v>
      </c>
      <c r="T11" s="48">
        <f t="shared" si="10"/>
        <v>79.846557499999989</v>
      </c>
      <c r="U11" s="48">
        <f t="shared" si="11"/>
        <v>199.71081999999998</v>
      </c>
      <c r="V11" s="15">
        <v>55.563499999999998</v>
      </c>
      <c r="W11" s="42"/>
      <c r="X11" s="42"/>
      <c r="Y11" s="50">
        <v>1.0669999999999999</v>
      </c>
      <c r="Z11" s="50">
        <f>V11*Y11</f>
        <v>59.286254499999991</v>
      </c>
      <c r="AA11" s="50">
        <v>1792.06</v>
      </c>
      <c r="AB11" s="50">
        <f>AA11*Z11/V11</f>
        <v>1912.1280199999997</v>
      </c>
      <c r="AC11" s="50">
        <f>AB11-AA11</f>
        <v>120.06801999999971</v>
      </c>
      <c r="AD11" s="2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3.5" customHeight="1">
      <c r="A12" s="39" t="s">
        <v>72</v>
      </c>
      <c r="B12" s="40">
        <v>3</v>
      </c>
      <c r="C12" s="40">
        <v>570</v>
      </c>
      <c r="D12" s="40">
        <v>482</v>
      </c>
      <c r="E12" s="63">
        <f t="shared" si="12"/>
        <v>26781.607</v>
      </c>
      <c r="F12" s="64"/>
      <c r="G12" s="65"/>
      <c r="H12" s="63">
        <f t="shared" si="0"/>
        <v>2231.8005833333332</v>
      </c>
      <c r="I12" s="64"/>
      <c r="J12" s="65"/>
      <c r="K12" s="48">
        <f t="shared" si="1"/>
        <v>175.19634579166666</v>
      </c>
      <c r="L12" s="48">
        <f t="shared" si="2"/>
        <v>2056.6042375416664</v>
      </c>
      <c r="M12" s="48">
        <f t="shared" si="3"/>
        <v>125</v>
      </c>
      <c r="N12" s="48">
        <f t="shared" si="4"/>
        <v>316.66666666666669</v>
      </c>
      <c r="O12" s="48">
        <f t="shared" si="5"/>
        <v>208.33333333333334</v>
      </c>
      <c r="P12" s="48">
        <f t="shared" si="6"/>
        <v>166.66666666666666</v>
      </c>
      <c r="Q12" s="48">
        <f t="shared" si="7"/>
        <v>83.333333333333329</v>
      </c>
      <c r="R12" s="48">
        <f t="shared" si="8"/>
        <v>22.318005833333331</v>
      </c>
      <c r="S12" s="48">
        <f t="shared" si="9"/>
        <v>66.954017499999992</v>
      </c>
      <c r="T12" s="48">
        <f t="shared" si="10"/>
        <v>77.624017499999994</v>
      </c>
      <c r="U12" s="48">
        <f t="shared" si="11"/>
        <v>193.78404666666665</v>
      </c>
      <c r="V12" s="15">
        <v>55.563499999999998</v>
      </c>
      <c r="W12" s="42"/>
      <c r="X12" s="42"/>
      <c r="Y12" s="2"/>
      <c r="Z12" s="2"/>
      <c r="AA12" s="2"/>
      <c r="AB12" s="2"/>
      <c r="AC12" s="2"/>
      <c r="AD12" s="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3.35" customHeight="1">
      <c r="A13" s="37" t="s">
        <v>29</v>
      </c>
      <c r="B13" s="38">
        <v>3</v>
      </c>
      <c r="C13" s="38">
        <v>541</v>
      </c>
      <c r="D13" s="38">
        <v>460</v>
      </c>
      <c r="E13" s="63">
        <f t="shared" si="12"/>
        <v>25559.21</v>
      </c>
      <c r="F13" s="64"/>
      <c r="G13" s="65"/>
      <c r="H13" s="63">
        <f t="shared" si="0"/>
        <v>2129.9341666666664</v>
      </c>
      <c r="I13" s="64"/>
      <c r="J13" s="65"/>
      <c r="K13" s="48">
        <f t="shared" si="1"/>
        <v>167.19983208333332</v>
      </c>
      <c r="L13" s="48">
        <f t="shared" si="2"/>
        <v>1962.7343345833331</v>
      </c>
      <c r="M13" s="48">
        <f t="shared" si="3"/>
        <v>125</v>
      </c>
      <c r="N13" s="48">
        <f t="shared" si="4"/>
        <v>316.66666666666669</v>
      </c>
      <c r="O13" s="48">
        <f t="shared" si="5"/>
        <v>208.33333333333334</v>
      </c>
      <c r="P13" s="48">
        <f t="shared" si="6"/>
        <v>166.66666666666666</v>
      </c>
      <c r="Q13" s="48">
        <f t="shared" si="7"/>
        <v>83.333333333333329</v>
      </c>
      <c r="R13" s="48">
        <f t="shared" si="8"/>
        <v>21.299341666666663</v>
      </c>
      <c r="S13" s="48">
        <f t="shared" si="9"/>
        <v>63.89802499999999</v>
      </c>
      <c r="T13" s="48">
        <f t="shared" si="10"/>
        <v>74.568024999999992</v>
      </c>
      <c r="U13" s="48">
        <f t="shared" si="11"/>
        <v>185.63473333333332</v>
      </c>
      <c r="V13" s="15">
        <v>55.563499999999998</v>
      </c>
      <c r="W13" s="42"/>
      <c r="X13" s="42"/>
      <c r="Y13" s="60" t="s">
        <v>90</v>
      </c>
      <c r="Z13" s="60"/>
      <c r="AA13" s="60"/>
      <c r="AB13" s="60"/>
      <c r="AC13" s="60"/>
      <c r="AD13" s="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3.5" customHeight="1">
      <c r="A14" s="39" t="s">
        <v>67</v>
      </c>
      <c r="B14" s="40">
        <v>3</v>
      </c>
      <c r="C14" s="40">
        <v>507</v>
      </c>
      <c r="D14" s="40">
        <v>437</v>
      </c>
      <c r="E14" s="63">
        <f t="shared" si="12"/>
        <v>24281.249499999998</v>
      </c>
      <c r="F14" s="64"/>
      <c r="G14" s="65"/>
      <c r="H14" s="63">
        <f t="shared" si="0"/>
        <v>2023.4374583333331</v>
      </c>
      <c r="I14" s="64"/>
      <c r="J14" s="65"/>
      <c r="K14" s="48">
        <f t="shared" si="1"/>
        <v>158.83984047916664</v>
      </c>
      <c r="L14" s="48">
        <f t="shared" si="2"/>
        <v>1864.5976178541664</v>
      </c>
      <c r="M14" s="48">
        <f t="shared" si="3"/>
        <v>125</v>
      </c>
      <c r="N14" s="48">
        <f t="shared" si="4"/>
        <v>316.66666666666669</v>
      </c>
      <c r="O14" s="48">
        <f t="shared" si="5"/>
        <v>208.33333333333334</v>
      </c>
      <c r="P14" s="48">
        <f t="shared" si="6"/>
        <v>166.66666666666666</v>
      </c>
      <c r="Q14" s="48">
        <f t="shared" si="7"/>
        <v>83.333333333333329</v>
      </c>
      <c r="R14" s="48">
        <f t="shared" si="8"/>
        <v>20.234374583333331</v>
      </c>
      <c r="S14" s="48">
        <f t="shared" si="9"/>
        <v>60.703123749999989</v>
      </c>
      <c r="T14" s="48">
        <f t="shared" si="10"/>
        <v>71.373123749999991</v>
      </c>
      <c r="U14" s="48">
        <f t="shared" si="11"/>
        <v>177.11499666666666</v>
      </c>
      <c r="V14" s="15">
        <v>55.563499999999998</v>
      </c>
      <c r="W14" s="42"/>
      <c r="X14" s="42"/>
      <c r="Y14" s="50" t="s">
        <v>89</v>
      </c>
      <c r="Z14" s="50" t="s">
        <v>92</v>
      </c>
      <c r="AA14" s="53" t="s">
        <v>85</v>
      </c>
      <c r="AB14" s="50" t="s">
        <v>84</v>
      </c>
      <c r="AC14" s="52" t="s">
        <v>86</v>
      </c>
      <c r="AD14" s="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3.5" customHeight="1">
      <c r="A15" s="37" t="s">
        <v>23</v>
      </c>
      <c r="B15" s="38">
        <v>2</v>
      </c>
      <c r="C15" s="38">
        <v>473</v>
      </c>
      <c r="D15" s="38">
        <v>412</v>
      </c>
      <c r="E15" s="63">
        <f t="shared" si="12"/>
        <v>22892.162</v>
      </c>
      <c r="F15" s="64"/>
      <c r="G15" s="65"/>
      <c r="H15" s="63">
        <f t="shared" si="0"/>
        <v>1907.6801666666668</v>
      </c>
      <c r="I15" s="64"/>
      <c r="J15" s="65"/>
      <c r="K15" s="48">
        <f t="shared" si="1"/>
        <v>149.75289308333333</v>
      </c>
      <c r="L15" s="48">
        <f t="shared" si="2"/>
        <v>1757.9272735833333</v>
      </c>
      <c r="M15" s="48">
        <f t="shared" si="3"/>
        <v>125</v>
      </c>
      <c r="N15" s="48">
        <f t="shared" si="4"/>
        <v>316.66666666666669</v>
      </c>
      <c r="O15" s="48">
        <f t="shared" si="5"/>
        <v>208.33333333333334</v>
      </c>
      <c r="P15" s="48">
        <f t="shared" si="6"/>
        <v>166.66666666666666</v>
      </c>
      <c r="Q15" s="48">
        <f t="shared" si="7"/>
        <v>83.333333333333329</v>
      </c>
      <c r="R15" s="48">
        <f t="shared" si="8"/>
        <v>19.076801666666668</v>
      </c>
      <c r="S15" s="48">
        <f t="shared" si="9"/>
        <v>57.230404999999998</v>
      </c>
      <c r="T15" s="48">
        <f t="shared" si="10"/>
        <v>67.900404999999992</v>
      </c>
      <c r="U15" s="48">
        <f t="shared" si="11"/>
        <v>167.85441333333335</v>
      </c>
      <c r="V15" s="15">
        <v>55.563499999999998</v>
      </c>
      <c r="W15" s="42"/>
      <c r="X15" s="42"/>
      <c r="Y15" s="51">
        <v>1.234</v>
      </c>
      <c r="Z15" s="51">
        <f>51.8175*Y15</f>
        <v>63.942795000000004</v>
      </c>
      <c r="AA15" s="51">
        <v>1792.06</v>
      </c>
      <c r="AB15" s="50">
        <f>AA15*Z15/V15</f>
        <v>2062.3129429877531</v>
      </c>
      <c r="AC15" s="50">
        <f>AB15-AA15</f>
        <v>270.25294298775316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3.35" customHeight="1">
      <c r="A16" s="66"/>
      <c r="B16" s="66"/>
      <c r="C16" s="66"/>
      <c r="D16" s="66"/>
      <c r="E16" s="66"/>
      <c r="F16" s="32"/>
      <c r="G16" s="67"/>
      <c r="H16" s="67"/>
      <c r="I16" s="32"/>
      <c r="J16" s="67"/>
      <c r="K16" s="67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43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7.850000000000001" customHeight="1">
      <c r="A17" s="54" t="s">
        <v>73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43"/>
      <c r="W17"/>
      <c r="X17"/>
      <c r="Y17" s="59" t="s">
        <v>88</v>
      </c>
      <c r="Z17" s="59"/>
      <c r="AA17" s="59"/>
      <c r="AB17" s="59"/>
      <c r="AC17" s="59"/>
      <c r="AD17" s="59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0.25" customHeight="1">
      <c r="A18" s="4" t="s">
        <v>2</v>
      </c>
      <c r="B18" s="4" t="s">
        <v>3</v>
      </c>
      <c r="C18" s="4" t="s">
        <v>4</v>
      </c>
      <c r="D18" s="4" t="s">
        <v>5</v>
      </c>
      <c r="E18" s="62" t="s">
        <v>6</v>
      </c>
      <c r="F18" s="62"/>
      <c r="G18" s="62"/>
      <c r="H18" s="62" t="s">
        <v>63</v>
      </c>
      <c r="I18" s="62"/>
      <c r="J18" s="62"/>
      <c r="K18" s="4" t="s">
        <v>74</v>
      </c>
      <c r="L18" s="33" t="s">
        <v>9</v>
      </c>
      <c r="M18" s="6" t="s">
        <v>10</v>
      </c>
      <c r="N18" s="7" t="s">
        <v>11</v>
      </c>
      <c r="O18" s="7" t="s">
        <v>12</v>
      </c>
      <c r="P18" s="7" t="s">
        <v>13</v>
      </c>
      <c r="Q18" s="7" t="s">
        <v>14</v>
      </c>
      <c r="R18" s="34" t="s">
        <v>15</v>
      </c>
      <c r="S18" s="35" t="s">
        <v>16</v>
      </c>
      <c r="T18" s="36" t="s">
        <v>17</v>
      </c>
      <c r="U18" s="41" t="s">
        <v>65</v>
      </c>
      <c r="V18" s="10" t="s">
        <v>19</v>
      </c>
      <c r="W18" s="42"/>
      <c r="X18" s="42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2.2" customHeight="1">
      <c r="A19" s="37" t="s">
        <v>75</v>
      </c>
      <c r="B19" s="37" t="s">
        <v>70</v>
      </c>
      <c r="C19" s="38">
        <v>605</v>
      </c>
      <c r="D19" s="38">
        <v>509</v>
      </c>
      <c r="E19" s="68">
        <f t="shared" ref="E19:E29" si="13">D19*V19</f>
        <v>28281.821499999998</v>
      </c>
      <c r="F19" s="68"/>
      <c r="G19" s="68"/>
      <c r="H19" s="68">
        <f t="shared" ref="H19:H29" si="14">E19/12</f>
        <v>2356.8184583333332</v>
      </c>
      <c r="I19" s="68"/>
      <c r="J19" s="68"/>
      <c r="K19" s="48">
        <f t="shared" ref="K19:K29" si="15">H19*0.0785</f>
        <v>185.01024897916665</v>
      </c>
      <c r="L19" s="48">
        <f t="shared" ref="L19:L29" si="16">H19-K19</f>
        <v>2171.8082093541666</v>
      </c>
      <c r="M19" s="48">
        <f t="shared" ref="M19:M29" si="17">1300/12</f>
        <v>108.33333333333333</v>
      </c>
      <c r="N19" s="48">
        <f t="shared" ref="N19:N29" si="18">3800/12</f>
        <v>316.66666666666669</v>
      </c>
      <c r="O19" s="48">
        <f t="shared" ref="O19:O29" si="19">2500/12</f>
        <v>208.33333333333334</v>
      </c>
      <c r="P19" s="48">
        <f t="shared" ref="P19:P29" si="20">2000/12</f>
        <v>166.66666666666666</v>
      </c>
      <c r="Q19" s="48">
        <f t="shared" ref="Q19:Q29" si="21">1000/12</f>
        <v>83.333333333333329</v>
      </c>
      <c r="R19" s="48">
        <f t="shared" ref="R19:R29" si="22">H19*0.01</f>
        <v>23.568184583333331</v>
      </c>
      <c r="S19" s="48">
        <f t="shared" ref="S19:S29" si="23">H19*0.03</f>
        <v>70.704553749999988</v>
      </c>
      <c r="T19" s="48">
        <f t="shared" ref="T19:T29" si="24">S19+10.67</f>
        <v>81.37455374999999</v>
      </c>
      <c r="U19" s="48">
        <f t="shared" ref="U19:U29" si="25">H19*0.08+15.24</f>
        <v>203.78547666666665</v>
      </c>
      <c r="V19" s="15">
        <v>55.563499999999998</v>
      </c>
      <c r="W19" s="42"/>
      <c r="X19" s="42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2.2" customHeight="1">
      <c r="A20" s="39" t="s">
        <v>76</v>
      </c>
      <c r="B20" s="39">
        <v>4</v>
      </c>
      <c r="C20" s="40">
        <v>581</v>
      </c>
      <c r="D20" s="40">
        <v>491</v>
      </c>
      <c r="E20" s="68">
        <f t="shared" si="13"/>
        <v>27281.678499999998</v>
      </c>
      <c r="F20" s="68"/>
      <c r="G20" s="68"/>
      <c r="H20" s="68">
        <f t="shared" si="14"/>
        <v>2273.4732083333333</v>
      </c>
      <c r="I20" s="68"/>
      <c r="J20" s="68"/>
      <c r="K20" s="48">
        <f t="shared" si="15"/>
        <v>178.46764685416667</v>
      </c>
      <c r="L20" s="48">
        <f t="shared" si="16"/>
        <v>2095.0055614791668</v>
      </c>
      <c r="M20" s="48">
        <f t="shared" si="17"/>
        <v>108.33333333333333</v>
      </c>
      <c r="N20" s="48">
        <f t="shared" si="18"/>
        <v>316.66666666666669</v>
      </c>
      <c r="O20" s="48">
        <f t="shared" si="19"/>
        <v>208.33333333333334</v>
      </c>
      <c r="P20" s="48">
        <f t="shared" si="20"/>
        <v>166.66666666666666</v>
      </c>
      <c r="Q20" s="48">
        <f t="shared" si="21"/>
        <v>83.333333333333329</v>
      </c>
      <c r="R20" s="48">
        <f t="shared" si="22"/>
        <v>22.734732083333334</v>
      </c>
      <c r="S20" s="48">
        <f t="shared" si="23"/>
        <v>68.204196249999995</v>
      </c>
      <c r="T20" s="48">
        <f t="shared" si="24"/>
        <v>78.874196249999997</v>
      </c>
      <c r="U20" s="48">
        <f t="shared" si="25"/>
        <v>197.11785666666668</v>
      </c>
      <c r="V20" s="44">
        <v>55.563499999999998</v>
      </c>
      <c r="W20" s="42"/>
      <c r="X20" s="42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2.2" customHeight="1">
      <c r="A21" s="37" t="s">
        <v>77</v>
      </c>
      <c r="B21" s="37">
        <v>4</v>
      </c>
      <c r="C21" s="38">
        <v>548</v>
      </c>
      <c r="D21" s="38">
        <v>466</v>
      </c>
      <c r="E21" s="68">
        <f t="shared" si="13"/>
        <v>25892.591</v>
      </c>
      <c r="F21" s="68"/>
      <c r="G21" s="68"/>
      <c r="H21" s="68">
        <f t="shared" si="14"/>
        <v>2157.7159166666665</v>
      </c>
      <c r="I21" s="68"/>
      <c r="J21" s="68"/>
      <c r="K21" s="48">
        <f t="shared" si="15"/>
        <v>169.38069945833331</v>
      </c>
      <c r="L21" s="48">
        <f t="shared" si="16"/>
        <v>1988.3352172083332</v>
      </c>
      <c r="M21" s="48">
        <f t="shared" si="17"/>
        <v>108.33333333333333</v>
      </c>
      <c r="N21" s="48">
        <f t="shared" si="18"/>
        <v>316.66666666666669</v>
      </c>
      <c r="O21" s="48">
        <f t="shared" si="19"/>
        <v>208.33333333333334</v>
      </c>
      <c r="P21" s="48">
        <f t="shared" si="20"/>
        <v>166.66666666666666</v>
      </c>
      <c r="Q21" s="48">
        <f t="shared" si="21"/>
        <v>83.333333333333329</v>
      </c>
      <c r="R21" s="48">
        <f t="shared" si="22"/>
        <v>21.577159166666664</v>
      </c>
      <c r="S21" s="48">
        <f t="shared" si="23"/>
        <v>64.731477499999997</v>
      </c>
      <c r="T21" s="48">
        <f t="shared" si="24"/>
        <v>75.401477499999999</v>
      </c>
      <c r="U21" s="48">
        <f t="shared" si="25"/>
        <v>187.85727333333332</v>
      </c>
      <c r="V21" s="15">
        <v>55.563499999999998</v>
      </c>
      <c r="W21" s="42"/>
      <c r="X21" s="42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3.5" customHeight="1">
      <c r="A22" s="39" t="s">
        <v>69</v>
      </c>
      <c r="B22" s="39">
        <v>4</v>
      </c>
      <c r="C22" s="40">
        <v>516</v>
      </c>
      <c r="D22" s="40">
        <v>443</v>
      </c>
      <c r="E22" s="68">
        <f t="shared" si="13"/>
        <v>24614.630499999999</v>
      </c>
      <c r="F22" s="68"/>
      <c r="G22" s="68"/>
      <c r="H22" s="68">
        <f t="shared" si="14"/>
        <v>2051.2192083333334</v>
      </c>
      <c r="I22" s="68"/>
      <c r="J22" s="68"/>
      <c r="K22" s="48">
        <f t="shared" si="15"/>
        <v>161.02070785416669</v>
      </c>
      <c r="L22" s="48">
        <f t="shared" si="16"/>
        <v>1890.1985004791668</v>
      </c>
      <c r="M22" s="48">
        <f t="shared" si="17"/>
        <v>108.33333333333333</v>
      </c>
      <c r="N22" s="48">
        <f t="shared" si="18"/>
        <v>316.66666666666669</v>
      </c>
      <c r="O22" s="48">
        <f t="shared" si="19"/>
        <v>208.33333333333334</v>
      </c>
      <c r="P22" s="48">
        <f t="shared" si="20"/>
        <v>166.66666666666666</v>
      </c>
      <c r="Q22" s="48">
        <f t="shared" si="21"/>
        <v>83.333333333333329</v>
      </c>
      <c r="R22" s="48">
        <f t="shared" si="22"/>
        <v>20.512192083333336</v>
      </c>
      <c r="S22" s="48">
        <f t="shared" si="23"/>
        <v>61.536576250000003</v>
      </c>
      <c r="T22" s="48">
        <f t="shared" si="24"/>
        <v>72.206576249999998</v>
      </c>
      <c r="U22" s="48">
        <f t="shared" si="25"/>
        <v>179.33753666666669</v>
      </c>
      <c r="V22" s="15">
        <v>55.563499999999998</v>
      </c>
      <c r="W22" s="42"/>
      <c r="X22" s="4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3.5" customHeight="1">
      <c r="A23" s="37" t="s">
        <v>71</v>
      </c>
      <c r="B23" s="37">
        <v>3</v>
      </c>
      <c r="C23" s="38">
        <v>486</v>
      </c>
      <c r="D23" s="38">
        <v>420</v>
      </c>
      <c r="E23" s="68">
        <f t="shared" si="13"/>
        <v>23336.67</v>
      </c>
      <c r="F23" s="68"/>
      <c r="G23" s="68"/>
      <c r="H23" s="68">
        <f t="shared" si="14"/>
        <v>1944.7224999999999</v>
      </c>
      <c r="I23" s="68"/>
      <c r="J23" s="68"/>
      <c r="K23" s="48">
        <f t="shared" si="15"/>
        <v>152.66071624999998</v>
      </c>
      <c r="L23" s="48">
        <f t="shared" si="16"/>
        <v>1792.0617837499999</v>
      </c>
      <c r="M23" s="48">
        <f t="shared" si="17"/>
        <v>108.33333333333333</v>
      </c>
      <c r="N23" s="48">
        <f t="shared" si="18"/>
        <v>316.66666666666669</v>
      </c>
      <c r="O23" s="48">
        <f t="shared" si="19"/>
        <v>208.33333333333334</v>
      </c>
      <c r="P23" s="48">
        <f t="shared" si="20"/>
        <v>166.66666666666666</v>
      </c>
      <c r="Q23" s="48">
        <f t="shared" si="21"/>
        <v>83.333333333333329</v>
      </c>
      <c r="R23" s="48">
        <f t="shared" si="22"/>
        <v>19.447225</v>
      </c>
      <c r="S23" s="48">
        <f t="shared" si="23"/>
        <v>58.341674999999995</v>
      </c>
      <c r="T23" s="48">
        <f t="shared" si="24"/>
        <v>69.011674999999997</v>
      </c>
      <c r="U23" s="48">
        <f t="shared" si="25"/>
        <v>170.81780000000001</v>
      </c>
      <c r="V23" s="15">
        <v>55.563499999999998</v>
      </c>
      <c r="W23" s="42"/>
      <c r="X23" s="42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3.7" customHeight="1">
      <c r="A24" s="39" t="s">
        <v>27</v>
      </c>
      <c r="B24" s="40">
        <v>3</v>
      </c>
      <c r="C24" s="40">
        <v>457</v>
      </c>
      <c r="D24" s="40">
        <v>400</v>
      </c>
      <c r="E24" s="68">
        <f t="shared" si="13"/>
        <v>22225.399999999998</v>
      </c>
      <c r="F24" s="68"/>
      <c r="G24" s="68"/>
      <c r="H24" s="68">
        <f t="shared" si="14"/>
        <v>1852.1166666666666</v>
      </c>
      <c r="I24" s="68"/>
      <c r="J24" s="68"/>
      <c r="K24" s="48">
        <f t="shared" si="15"/>
        <v>145.39115833333332</v>
      </c>
      <c r="L24" s="48">
        <f t="shared" si="16"/>
        <v>1706.7255083333332</v>
      </c>
      <c r="M24" s="48">
        <f t="shared" si="17"/>
        <v>108.33333333333333</v>
      </c>
      <c r="N24" s="48">
        <f t="shared" si="18"/>
        <v>316.66666666666669</v>
      </c>
      <c r="O24" s="48">
        <f t="shared" si="19"/>
        <v>208.33333333333334</v>
      </c>
      <c r="P24" s="48">
        <f t="shared" si="20"/>
        <v>166.66666666666666</v>
      </c>
      <c r="Q24" s="48">
        <f t="shared" si="21"/>
        <v>83.333333333333329</v>
      </c>
      <c r="R24" s="48">
        <f t="shared" si="22"/>
        <v>18.521166666666666</v>
      </c>
      <c r="S24" s="48">
        <f t="shared" si="23"/>
        <v>55.563499999999998</v>
      </c>
      <c r="T24" s="48">
        <f t="shared" si="24"/>
        <v>66.233499999999992</v>
      </c>
      <c r="U24" s="48">
        <f t="shared" si="25"/>
        <v>163.40933333333334</v>
      </c>
      <c r="V24" s="15">
        <v>55.563499999999998</v>
      </c>
      <c r="W24" s="42"/>
      <c r="X24" s="42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3.35" customHeight="1">
      <c r="A25" s="37" t="s">
        <v>72</v>
      </c>
      <c r="B25" s="38">
        <v>3</v>
      </c>
      <c r="C25" s="38">
        <v>433</v>
      </c>
      <c r="D25" s="38">
        <v>382</v>
      </c>
      <c r="E25" s="68">
        <f t="shared" si="13"/>
        <v>21225.256999999998</v>
      </c>
      <c r="F25" s="68"/>
      <c r="G25" s="68"/>
      <c r="H25" s="68">
        <f t="shared" si="14"/>
        <v>1768.7714166666665</v>
      </c>
      <c r="I25" s="68"/>
      <c r="J25" s="68"/>
      <c r="K25" s="48">
        <f t="shared" si="15"/>
        <v>138.84855620833332</v>
      </c>
      <c r="L25" s="48">
        <f t="shared" si="16"/>
        <v>1629.9228604583332</v>
      </c>
      <c r="M25" s="48">
        <f t="shared" si="17"/>
        <v>108.33333333333333</v>
      </c>
      <c r="N25" s="48">
        <f t="shared" si="18"/>
        <v>316.66666666666669</v>
      </c>
      <c r="O25" s="48">
        <f t="shared" si="19"/>
        <v>208.33333333333334</v>
      </c>
      <c r="P25" s="48">
        <f t="shared" si="20"/>
        <v>166.66666666666666</v>
      </c>
      <c r="Q25" s="48">
        <f t="shared" si="21"/>
        <v>83.333333333333329</v>
      </c>
      <c r="R25" s="48">
        <f t="shared" si="22"/>
        <v>17.687714166666666</v>
      </c>
      <c r="S25" s="48">
        <f t="shared" si="23"/>
        <v>53.063142499999991</v>
      </c>
      <c r="T25" s="48">
        <f t="shared" si="24"/>
        <v>63.733142499999992</v>
      </c>
      <c r="U25" s="48">
        <f t="shared" si="25"/>
        <v>156.74171333333334</v>
      </c>
      <c r="V25" s="15">
        <v>55.563499999999998</v>
      </c>
      <c r="W25" s="42"/>
      <c r="X25" s="42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3.35" customHeight="1">
      <c r="A26" s="39" t="s">
        <v>29</v>
      </c>
      <c r="B26" s="40">
        <v>3</v>
      </c>
      <c r="C26" s="40">
        <v>385</v>
      </c>
      <c r="D26" s="40">
        <v>353</v>
      </c>
      <c r="E26" s="68">
        <f t="shared" si="13"/>
        <v>19613.915499999999</v>
      </c>
      <c r="F26" s="68"/>
      <c r="G26" s="68"/>
      <c r="H26" s="68">
        <f t="shared" si="14"/>
        <v>1634.4929583333333</v>
      </c>
      <c r="I26" s="68"/>
      <c r="J26" s="68"/>
      <c r="K26" s="48">
        <f t="shared" si="15"/>
        <v>128.30769722916665</v>
      </c>
      <c r="L26" s="48">
        <f t="shared" si="16"/>
        <v>1506.1852611041666</v>
      </c>
      <c r="M26" s="48">
        <f t="shared" si="17"/>
        <v>108.33333333333333</v>
      </c>
      <c r="N26" s="48">
        <f t="shared" si="18"/>
        <v>316.66666666666669</v>
      </c>
      <c r="O26" s="48">
        <f t="shared" si="19"/>
        <v>208.33333333333334</v>
      </c>
      <c r="P26" s="48">
        <f t="shared" si="20"/>
        <v>166.66666666666666</v>
      </c>
      <c r="Q26" s="48">
        <f t="shared" si="21"/>
        <v>83.333333333333329</v>
      </c>
      <c r="R26" s="48">
        <f t="shared" si="22"/>
        <v>16.344929583333332</v>
      </c>
      <c r="S26" s="48">
        <f t="shared" si="23"/>
        <v>49.034788749999997</v>
      </c>
      <c r="T26" s="48">
        <f t="shared" si="24"/>
        <v>59.704788749999999</v>
      </c>
      <c r="U26" s="48">
        <f t="shared" si="25"/>
        <v>145.99943666666667</v>
      </c>
      <c r="V26" s="15">
        <v>55.563499999999998</v>
      </c>
      <c r="W26" s="42"/>
      <c r="X26" s="42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3.5" customHeight="1">
      <c r="A27" s="37" t="s">
        <v>67</v>
      </c>
      <c r="B27" s="38">
        <v>2</v>
      </c>
      <c r="C27" s="38">
        <v>370</v>
      </c>
      <c r="D27" s="38">
        <v>342</v>
      </c>
      <c r="E27" s="68">
        <f t="shared" si="13"/>
        <v>19002.717000000001</v>
      </c>
      <c r="F27" s="68"/>
      <c r="G27" s="68"/>
      <c r="H27" s="68">
        <f t="shared" si="14"/>
        <v>1583.5597500000001</v>
      </c>
      <c r="I27" s="68"/>
      <c r="J27" s="68"/>
      <c r="K27" s="48">
        <f t="shared" si="15"/>
        <v>124.30944037500001</v>
      </c>
      <c r="L27" s="48">
        <f t="shared" si="16"/>
        <v>1459.2503096250002</v>
      </c>
      <c r="M27" s="48">
        <f t="shared" si="17"/>
        <v>108.33333333333333</v>
      </c>
      <c r="N27" s="48">
        <f t="shared" si="18"/>
        <v>316.66666666666669</v>
      </c>
      <c r="O27" s="48">
        <f t="shared" si="19"/>
        <v>208.33333333333334</v>
      </c>
      <c r="P27" s="48">
        <f t="shared" si="20"/>
        <v>166.66666666666666</v>
      </c>
      <c r="Q27" s="48">
        <f t="shared" si="21"/>
        <v>83.333333333333329</v>
      </c>
      <c r="R27" s="48">
        <f t="shared" si="22"/>
        <v>15.835597500000002</v>
      </c>
      <c r="S27" s="48">
        <f t="shared" si="23"/>
        <v>47.506792500000003</v>
      </c>
      <c r="T27" s="48">
        <f t="shared" si="24"/>
        <v>58.176792500000005</v>
      </c>
      <c r="U27" s="48">
        <f t="shared" si="25"/>
        <v>141.92478000000003</v>
      </c>
      <c r="V27" s="15">
        <v>55.563499999999998</v>
      </c>
      <c r="W27" s="42"/>
      <c r="X27" s="42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3.7" customHeight="1">
      <c r="A28" s="39" t="s">
        <v>23</v>
      </c>
      <c r="B28" s="40">
        <v>1</v>
      </c>
      <c r="C28" s="40">
        <v>350</v>
      </c>
      <c r="D28" s="40">
        <v>327</v>
      </c>
      <c r="E28" s="68">
        <f t="shared" si="13"/>
        <v>18169.264499999997</v>
      </c>
      <c r="F28" s="68"/>
      <c r="G28" s="68"/>
      <c r="H28" s="68">
        <f t="shared" si="14"/>
        <v>1514.1053749999999</v>
      </c>
      <c r="I28" s="68"/>
      <c r="J28" s="68"/>
      <c r="K28" s="48">
        <f t="shared" si="15"/>
        <v>118.85727193749999</v>
      </c>
      <c r="L28" s="48">
        <f t="shared" si="16"/>
        <v>1395.2481030624999</v>
      </c>
      <c r="M28" s="48">
        <f t="shared" si="17"/>
        <v>108.33333333333333</v>
      </c>
      <c r="N28" s="48">
        <f t="shared" si="18"/>
        <v>316.66666666666669</v>
      </c>
      <c r="O28" s="48">
        <f t="shared" si="19"/>
        <v>208.33333333333334</v>
      </c>
      <c r="P28" s="48">
        <f t="shared" si="20"/>
        <v>166.66666666666666</v>
      </c>
      <c r="Q28" s="48">
        <f t="shared" si="21"/>
        <v>83.333333333333329</v>
      </c>
      <c r="R28" s="48">
        <f t="shared" si="22"/>
        <v>15.141053749999999</v>
      </c>
      <c r="S28" s="48">
        <f t="shared" si="23"/>
        <v>45.423161249999993</v>
      </c>
      <c r="T28" s="48">
        <f t="shared" si="24"/>
        <v>56.093161249999994</v>
      </c>
      <c r="U28" s="48">
        <f t="shared" si="25"/>
        <v>136.36842999999999</v>
      </c>
      <c r="V28" s="15">
        <v>55.563499999999998</v>
      </c>
      <c r="W28" s="42"/>
      <c r="X28" s="42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4.1" customHeight="1">
      <c r="A29" s="37" t="s">
        <v>78</v>
      </c>
      <c r="B29" s="38">
        <v>1</v>
      </c>
      <c r="C29" s="38">
        <v>309</v>
      </c>
      <c r="D29" s="38">
        <v>313</v>
      </c>
      <c r="E29" s="68">
        <f t="shared" si="13"/>
        <v>17391.375499999998</v>
      </c>
      <c r="F29" s="68"/>
      <c r="G29" s="68"/>
      <c r="H29" s="68">
        <f t="shared" si="14"/>
        <v>1449.2812916666664</v>
      </c>
      <c r="I29" s="68"/>
      <c r="J29" s="68"/>
      <c r="K29" s="48">
        <f t="shared" si="15"/>
        <v>113.76858139583332</v>
      </c>
      <c r="L29" s="48">
        <f t="shared" si="16"/>
        <v>1335.5127102708332</v>
      </c>
      <c r="M29" s="48">
        <f t="shared" si="17"/>
        <v>108.33333333333333</v>
      </c>
      <c r="N29" s="48">
        <f t="shared" si="18"/>
        <v>316.66666666666669</v>
      </c>
      <c r="O29" s="48">
        <f t="shared" si="19"/>
        <v>208.33333333333334</v>
      </c>
      <c r="P29" s="48">
        <f t="shared" si="20"/>
        <v>166.66666666666666</v>
      </c>
      <c r="Q29" s="48">
        <f t="shared" si="21"/>
        <v>83.333333333333329</v>
      </c>
      <c r="R29" s="48">
        <f t="shared" si="22"/>
        <v>14.492812916666665</v>
      </c>
      <c r="S29" s="48">
        <f t="shared" si="23"/>
        <v>43.478438749999995</v>
      </c>
      <c r="T29" s="48">
        <f t="shared" si="24"/>
        <v>54.148438749999997</v>
      </c>
      <c r="U29" s="48">
        <f t="shared" si="25"/>
        <v>131.18250333333333</v>
      </c>
      <c r="V29" s="15">
        <v>55.563499999999998</v>
      </c>
      <c r="W29" s="42"/>
      <c r="X29" s="42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2.75" customHeight="1"/>
    <row r="32" spans="1:1024" s="46" customFormat="1" ht="12.75" customHeight="1">
      <c r="C32" s="46" t="s">
        <v>79</v>
      </c>
    </row>
    <row r="33" spans="1:13" s="46" customFormat="1" ht="12.75" customHeight="1">
      <c r="C33"/>
    </row>
    <row r="34" spans="1:13" s="47" customFormat="1" ht="12.75" customHeight="1">
      <c r="A34" s="47" t="s">
        <v>80</v>
      </c>
    </row>
    <row r="35" spans="1:13" ht="12.75" customHeight="1">
      <c r="A35"/>
      <c r="B35"/>
      <c r="C35"/>
      <c r="D35"/>
      <c r="E35"/>
      <c r="L35"/>
      <c r="M35"/>
    </row>
    <row r="36" spans="1:13" ht="12.75" customHeight="1">
      <c r="A36" s="28" t="s">
        <v>46</v>
      </c>
      <c r="B36" s="28"/>
      <c r="C36" s="28"/>
      <c r="D36" s="28"/>
      <c r="E36" s="28"/>
      <c r="L36"/>
      <c r="M36"/>
    </row>
    <row r="37" spans="1:13" ht="12.75" customHeight="1">
      <c r="A37" s="29" t="s">
        <v>47</v>
      </c>
      <c r="L37" s="69"/>
      <c r="M37" s="69"/>
    </row>
    <row r="38" spans="1:13" ht="12.75" customHeight="1">
      <c r="A38" s="1" t="s">
        <v>48</v>
      </c>
      <c r="L38" s="69"/>
      <c r="M38" s="69"/>
    </row>
    <row r="39" spans="1:13" ht="12.75" customHeight="1">
      <c r="A39" s="1" t="s">
        <v>49</v>
      </c>
    </row>
    <row r="40" spans="1:13" ht="12.75" customHeight="1">
      <c r="A40" s="1" t="s">
        <v>50</v>
      </c>
    </row>
    <row r="41" spans="1:13" ht="12.75" customHeight="1">
      <c r="A41" s="1" t="s">
        <v>51</v>
      </c>
    </row>
    <row r="42" spans="1:13">
      <c r="A42" t="s">
        <v>81</v>
      </c>
    </row>
    <row r="43" spans="1:13" ht="12.75" customHeight="1">
      <c r="A43" s="28" t="s">
        <v>52</v>
      </c>
    </row>
    <row r="44" spans="1:13" ht="12.75" customHeight="1">
      <c r="A44" s="30" t="s">
        <v>53</v>
      </c>
    </row>
    <row r="45" spans="1:13" ht="12.75" customHeight="1">
      <c r="A45" s="30" t="s">
        <v>82</v>
      </c>
    </row>
    <row r="46" spans="1:13" ht="12.75" customHeight="1">
      <c r="A46" s="30" t="s">
        <v>83</v>
      </c>
    </row>
    <row r="47" spans="1:13" ht="12.75" customHeight="1">
      <c r="A47"/>
    </row>
    <row r="48" spans="1:13" ht="12.75" customHeight="1">
      <c r="A48" s="31" t="s">
        <v>55</v>
      </c>
    </row>
    <row r="49" spans="1:1" ht="12.75" customHeight="1">
      <c r="A49" s="31" t="s">
        <v>93</v>
      </c>
    </row>
    <row r="50" spans="1:1" ht="12.75" customHeight="1">
      <c r="A50" s="1" t="s">
        <v>56</v>
      </c>
    </row>
    <row r="51" spans="1:1" ht="12.75" customHeight="1">
      <c r="A51" s="31" t="s">
        <v>57</v>
      </c>
    </row>
    <row r="52" spans="1:1">
      <c r="A52" s="1" t="s">
        <v>58</v>
      </c>
    </row>
    <row r="53" spans="1:1">
      <c r="A53" s="1" t="s">
        <v>59</v>
      </c>
    </row>
    <row r="54" spans="1:1">
      <c r="A54" s="31" t="s">
        <v>60</v>
      </c>
    </row>
  </sheetData>
  <mergeCells count="61">
    <mergeCell ref="Y9:AC9"/>
    <mergeCell ref="Y13:AC13"/>
    <mergeCell ref="Y17:AD17"/>
    <mergeCell ref="M37:M38"/>
    <mergeCell ref="E28:G28"/>
    <mergeCell ref="H28:J28"/>
    <mergeCell ref="E29:G29"/>
    <mergeCell ref="H29:J29"/>
    <mergeCell ref="L37:L38"/>
    <mergeCell ref="E25:G25"/>
    <mergeCell ref="H25:J25"/>
    <mergeCell ref="E26:G26"/>
    <mergeCell ref="H26:J26"/>
    <mergeCell ref="E27:G27"/>
    <mergeCell ref="H27:J27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16:E16"/>
    <mergeCell ref="G16:H16"/>
    <mergeCell ref="J16:K16"/>
    <mergeCell ref="A17:U17"/>
    <mergeCell ref="E18:G18"/>
    <mergeCell ref="H18:J18"/>
    <mergeCell ref="E13:G13"/>
    <mergeCell ref="H13:J13"/>
    <mergeCell ref="E14:G14"/>
    <mergeCell ref="H14:J14"/>
    <mergeCell ref="E15:G15"/>
    <mergeCell ref="H15:J15"/>
    <mergeCell ref="E10:G10"/>
    <mergeCell ref="H10:J10"/>
    <mergeCell ref="E11:G11"/>
    <mergeCell ref="H11:J11"/>
    <mergeCell ref="E12:G12"/>
    <mergeCell ref="H12:J12"/>
    <mergeCell ref="A7:U7"/>
    <mergeCell ref="E8:G8"/>
    <mergeCell ref="H8:J8"/>
    <mergeCell ref="E9:G9"/>
    <mergeCell ref="H9:J9"/>
    <mergeCell ref="E4:G4"/>
    <mergeCell ref="H4:J4"/>
    <mergeCell ref="E5:G5"/>
    <mergeCell ref="H5:J5"/>
    <mergeCell ref="E6:G6"/>
    <mergeCell ref="H6:J6"/>
    <mergeCell ref="A1:T1"/>
    <mergeCell ref="A2:U2"/>
    <mergeCell ref="V2:AP2"/>
    <mergeCell ref="E3:G3"/>
    <mergeCell ref="H3:J3"/>
  </mergeCells>
  <pageMargins left="1.25" right="1.25" top="1" bottom="1" header="0.51180555555555496" footer="0.51180555555555496"/>
  <pageSetup paperSize="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officiers de port</vt:lpstr>
      <vt:lpstr>officiers de port adjoint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Eric</cp:lastModifiedBy>
  <cp:revision>0</cp:revision>
  <dcterms:created xsi:type="dcterms:W3CDTF">2010-09-30T15:45:56Z</dcterms:created>
  <dcterms:modified xsi:type="dcterms:W3CDTF">2014-12-19T08:29:55Z</dcterms:modified>
</cp:coreProperties>
</file>